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andrewhuff/Desktop/boardmeetingpacket61918/"/>
    </mc:Choice>
  </mc:AlternateContent>
  <xr:revisionPtr revIDLastSave="0" documentId="13_ncr:1_{7DD26098-A886-4941-93C6-EA21FEC15A44}" xr6:coauthVersionLast="32" xr6:coauthVersionMax="32" xr10:uidLastSave="{00000000-0000-0000-0000-000000000000}"/>
  <bookViews>
    <workbookView xWindow="540" yWindow="460" windowWidth="25760" windowHeight="16660" activeTab="2" xr2:uid="{00000000-000D-0000-FFFF-FFFF00000000}"/>
  </bookViews>
  <sheets>
    <sheet name="Overview" sheetId="2" r:id="rId1"/>
    <sheet name="Sheet1" sheetId="1" r:id="rId2"/>
    <sheet name="Final Approved" sheetId="3" r:id="rId3"/>
  </sheets>
  <externalReferences>
    <externalReference r:id="rId4"/>
  </externalReference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8" i="3" l="1"/>
  <c r="E148" i="3"/>
  <c r="G141" i="3"/>
  <c r="I141" i="3" s="1"/>
  <c r="G140" i="3"/>
  <c r="E140" i="3"/>
  <c r="G139" i="3"/>
  <c r="E139" i="3"/>
  <c r="G138" i="3"/>
  <c r="E138" i="3"/>
  <c r="G137" i="3"/>
  <c r="E137" i="3"/>
  <c r="G133" i="3"/>
  <c r="E133" i="3"/>
  <c r="G132" i="3"/>
  <c r="E132" i="3"/>
  <c r="G131" i="3"/>
  <c r="E131" i="3"/>
  <c r="G130" i="3"/>
  <c r="E130" i="3"/>
  <c r="G129" i="3"/>
  <c r="E129" i="3"/>
  <c r="G128" i="3"/>
  <c r="E128" i="3"/>
  <c r="G127" i="3"/>
  <c r="I127" i="3" s="1"/>
  <c r="J127" i="3" s="1"/>
  <c r="E127" i="3"/>
  <c r="G126" i="3"/>
  <c r="E126" i="3"/>
  <c r="G125" i="3"/>
  <c r="E125" i="3"/>
  <c r="G124" i="3"/>
  <c r="I124" i="3" s="1"/>
  <c r="J124" i="3" s="1"/>
  <c r="E124" i="3"/>
  <c r="G123" i="3"/>
  <c r="E123" i="3"/>
  <c r="G122" i="3"/>
  <c r="E122" i="3"/>
  <c r="G121" i="3"/>
  <c r="E121" i="3"/>
  <c r="G120" i="3"/>
  <c r="E120" i="3"/>
  <c r="G119" i="3"/>
  <c r="E119" i="3"/>
  <c r="G118" i="3"/>
  <c r="E118" i="3"/>
  <c r="G117" i="3"/>
  <c r="E117" i="3"/>
  <c r="G116" i="3"/>
  <c r="E116" i="3"/>
  <c r="G115" i="3"/>
  <c r="E115" i="3"/>
  <c r="G114" i="3"/>
  <c r="G110" i="3"/>
  <c r="E110" i="3"/>
  <c r="G109" i="3"/>
  <c r="E109" i="3"/>
  <c r="G108" i="3"/>
  <c r="E108" i="3"/>
  <c r="G107" i="3"/>
  <c r="E107" i="3"/>
  <c r="G106" i="3"/>
  <c r="E106" i="3"/>
  <c r="G105" i="3"/>
  <c r="E105" i="3"/>
  <c r="G104" i="3"/>
  <c r="I104" i="3" s="1"/>
  <c r="J104" i="3" s="1"/>
  <c r="E104" i="3"/>
  <c r="E103" i="3"/>
  <c r="I103" i="3" s="1"/>
  <c r="J103" i="3" s="1"/>
  <c r="G102" i="3"/>
  <c r="E102" i="3"/>
  <c r="G101" i="3"/>
  <c r="E101" i="3"/>
  <c r="E100" i="3"/>
  <c r="I100" i="3" s="1"/>
  <c r="J100" i="3" s="1"/>
  <c r="G99" i="3"/>
  <c r="E99" i="3"/>
  <c r="G98" i="3"/>
  <c r="E98" i="3"/>
  <c r="G97" i="3"/>
  <c r="E97" i="3"/>
  <c r="G96" i="3"/>
  <c r="E96" i="3"/>
  <c r="G95" i="3"/>
  <c r="E95" i="3"/>
  <c r="G94" i="3"/>
  <c r="E94" i="3"/>
  <c r="G93" i="3"/>
  <c r="E93" i="3"/>
  <c r="G89" i="3"/>
  <c r="E89" i="3"/>
  <c r="I89" i="3" s="1"/>
  <c r="J89" i="3" s="1"/>
  <c r="G88" i="3"/>
  <c r="E88" i="3"/>
  <c r="G87" i="3"/>
  <c r="E87" i="3"/>
  <c r="G86" i="3"/>
  <c r="E86" i="3"/>
  <c r="G85" i="3"/>
  <c r="E85" i="3"/>
  <c r="E84" i="3"/>
  <c r="I84" i="3" s="1"/>
  <c r="J84" i="3" s="1"/>
  <c r="G83" i="3"/>
  <c r="E83" i="3"/>
  <c r="G82" i="3"/>
  <c r="E82" i="3"/>
  <c r="G81" i="3"/>
  <c r="E81" i="3"/>
  <c r="G80" i="3"/>
  <c r="E80" i="3"/>
  <c r="G79" i="3"/>
  <c r="E79" i="3"/>
  <c r="G78" i="3"/>
  <c r="E78" i="3"/>
  <c r="G77" i="3"/>
  <c r="E77" i="3"/>
  <c r="G76" i="3"/>
  <c r="E76" i="3"/>
  <c r="G75" i="3"/>
  <c r="I75" i="3" s="1"/>
  <c r="J75" i="3" s="1"/>
  <c r="E75" i="3"/>
  <c r="G74" i="3"/>
  <c r="E74" i="3"/>
  <c r="G73" i="3"/>
  <c r="E73" i="3"/>
  <c r="G72" i="3"/>
  <c r="E72" i="3"/>
  <c r="G71" i="3"/>
  <c r="E71" i="3"/>
  <c r="G70" i="3"/>
  <c r="E70" i="3"/>
  <c r="G69" i="3"/>
  <c r="E69" i="3"/>
  <c r="G68" i="3"/>
  <c r="E68" i="3"/>
  <c r="G67" i="3"/>
  <c r="E67" i="3"/>
  <c r="G66" i="3"/>
  <c r="E66" i="3"/>
  <c r="G65" i="3"/>
  <c r="E65" i="3"/>
  <c r="G64" i="3"/>
  <c r="E64" i="3"/>
  <c r="G63" i="3"/>
  <c r="E63" i="3"/>
  <c r="G62" i="3"/>
  <c r="E62" i="3"/>
  <c r="I62" i="3" s="1"/>
  <c r="J62" i="3" s="1"/>
  <c r="G61" i="3"/>
  <c r="E61" i="3"/>
  <c r="G60" i="3"/>
  <c r="E60" i="3"/>
  <c r="G59" i="3"/>
  <c r="E59" i="3"/>
  <c r="G58" i="3"/>
  <c r="E58" i="3"/>
  <c r="I58" i="3" s="1"/>
  <c r="J58" i="3" s="1"/>
  <c r="G57" i="3"/>
  <c r="E57" i="3"/>
  <c r="G56" i="3"/>
  <c r="E56" i="3"/>
  <c r="G55" i="3"/>
  <c r="E55" i="3"/>
  <c r="G54" i="3"/>
  <c r="E54" i="3"/>
  <c r="I54" i="3" s="1"/>
  <c r="J54" i="3" s="1"/>
  <c r="G53" i="3"/>
  <c r="E53" i="3"/>
  <c r="G52" i="3"/>
  <c r="E52" i="3"/>
  <c r="G51" i="3"/>
  <c r="E51" i="3"/>
  <c r="I51" i="3" s="1"/>
  <c r="J51" i="3" s="1"/>
  <c r="G50" i="3"/>
  <c r="E50" i="3"/>
  <c r="G49" i="3"/>
  <c r="E49" i="3"/>
  <c r="G48" i="3"/>
  <c r="E48" i="3"/>
  <c r="G47" i="3"/>
  <c r="E47" i="3"/>
  <c r="G46" i="3"/>
  <c r="E46" i="3"/>
  <c r="G45" i="3"/>
  <c r="E45" i="3"/>
  <c r="G44" i="3"/>
  <c r="E44" i="3"/>
  <c r="G43" i="3"/>
  <c r="E43" i="3"/>
  <c r="G42" i="3"/>
  <c r="E42" i="3"/>
  <c r="G41" i="3"/>
  <c r="E41" i="3"/>
  <c r="G37" i="3"/>
  <c r="E37" i="3"/>
  <c r="G36" i="3"/>
  <c r="E36" i="3"/>
  <c r="G35" i="3"/>
  <c r="E35" i="3"/>
  <c r="G34" i="3"/>
  <c r="E34" i="3"/>
  <c r="G33" i="3"/>
  <c r="E33" i="3"/>
  <c r="G29" i="3"/>
  <c r="I29" i="3" s="1"/>
  <c r="J29" i="3" s="1"/>
  <c r="G28" i="3"/>
  <c r="E28" i="3"/>
  <c r="G27" i="3"/>
  <c r="E27" i="3"/>
  <c r="G26" i="3"/>
  <c r="E26" i="3"/>
  <c r="G25" i="3"/>
  <c r="E25" i="3"/>
  <c r="G24" i="3"/>
  <c r="E24" i="3"/>
  <c r="G23" i="3"/>
  <c r="E23" i="3"/>
  <c r="G22" i="3"/>
  <c r="E22" i="3"/>
  <c r="G21" i="3"/>
  <c r="E21" i="3"/>
  <c r="G20" i="3"/>
  <c r="E20" i="3"/>
  <c r="G19" i="3"/>
  <c r="E19" i="3"/>
  <c r="G14" i="3"/>
  <c r="E14" i="3"/>
  <c r="G13" i="3"/>
  <c r="E13" i="3"/>
  <c r="G12" i="3"/>
  <c r="E12" i="3"/>
  <c r="G11" i="3"/>
  <c r="E11" i="3"/>
  <c r="I11" i="3" s="1"/>
  <c r="J11" i="3" s="1"/>
  <c r="I10" i="3"/>
  <c r="G9" i="3"/>
  <c r="E9" i="3"/>
  <c r="G8" i="3"/>
  <c r="E8" i="3"/>
  <c r="G7" i="3"/>
  <c r="E7" i="3"/>
  <c r="G6" i="3"/>
  <c r="E6" i="3"/>
  <c r="G5" i="3"/>
  <c r="E5" i="3"/>
  <c r="I116" i="3" l="1"/>
  <c r="J116" i="3" s="1"/>
  <c r="I7" i="3"/>
  <c r="I27" i="3"/>
  <c r="J27" i="3" s="1"/>
  <c r="I132" i="3"/>
  <c r="J132" i="3" s="1"/>
  <c r="I35" i="3"/>
  <c r="J35" i="3" s="1"/>
  <c r="I46" i="3"/>
  <c r="J46" i="3" s="1"/>
  <c r="I97" i="3"/>
  <c r="J97" i="3" s="1"/>
  <c r="I121" i="3"/>
  <c r="J121" i="3" s="1"/>
  <c r="I28" i="3"/>
  <c r="I106" i="3"/>
  <c r="J106" i="3" s="1"/>
  <c r="I8" i="3"/>
  <c r="J8" i="3" s="1"/>
  <c r="I87" i="3"/>
  <c r="J87" i="3" s="1"/>
  <c r="I94" i="3"/>
  <c r="J94" i="3" s="1"/>
  <c r="I102" i="3"/>
  <c r="J102" i="3" s="1"/>
  <c r="I122" i="3"/>
  <c r="J122" i="3" s="1"/>
  <c r="E142" i="3"/>
  <c r="I81" i="3"/>
  <c r="J81" i="3" s="1"/>
  <c r="I50" i="3"/>
  <c r="J50" i="3" s="1"/>
  <c r="I117" i="3"/>
  <c r="J117" i="3" s="1"/>
  <c r="I24" i="3"/>
  <c r="J24" i="3" s="1"/>
  <c r="I110" i="3"/>
  <c r="J110" i="3" s="1"/>
  <c r="I125" i="3"/>
  <c r="J125" i="3" s="1"/>
  <c r="I140" i="3"/>
  <c r="J140" i="3" s="1"/>
  <c r="I21" i="3"/>
  <c r="J21" i="3" s="1"/>
  <c r="I79" i="3"/>
  <c r="J79" i="3" s="1"/>
  <c r="I83" i="3"/>
  <c r="J83" i="3" s="1"/>
  <c r="E134" i="3"/>
  <c r="I130" i="3"/>
  <c r="J130" i="3" s="1"/>
  <c r="I137" i="3"/>
  <c r="J137" i="3" s="1"/>
  <c r="I6" i="3"/>
  <c r="J6" i="3" s="1"/>
  <c r="I73" i="3"/>
  <c r="J73" i="3" s="1"/>
  <c r="I96" i="3"/>
  <c r="J96" i="3" s="1"/>
  <c r="I77" i="3"/>
  <c r="J77" i="3" s="1"/>
  <c r="I42" i="3"/>
  <c r="J42" i="3" s="1"/>
  <c r="I20" i="3"/>
  <c r="J20" i="3" s="1"/>
  <c r="I133" i="3"/>
  <c r="J133" i="3" s="1"/>
  <c r="I9" i="3"/>
  <c r="J9" i="3" s="1"/>
  <c r="I44" i="3"/>
  <c r="J44" i="3" s="1"/>
  <c r="I48" i="3"/>
  <c r="J48" i="3" s="1"/>
  <c r="I52" i="3"/>
  <c r="J52" i="3" s="1"/>
  <c r="I64" i="3"/>
  <c r="J64" i="3" s="1"/>
  <c r="I68" i="3"/>
  <c r="J68" i="3" s="1"/>
  <c r="I72" i="3"/>
  <c r="J72" i="3" s="1"/>
  <c r="I88" i="3"/>
  <c r="J88" i="3" s="1"/>
  <c r="I95" i="3"/>
  <c r="I99" i="3"/>
  <c r="J99" i="3" s="1"/>
  <c r="I25" i="3"/>
  <c r="J25" i="3" s="1"/>
  <c r="I49" i="3"/>
  <c r="J49" i="3" s="1"/>
  <c r="I131" i="3"/>
  <c r="J131" i="3" s="1"/>
  <c r="I22" i="3"/>
  <c r="J22" i="3" s="1"/>
  <c r="I36" i="3"/>
  <c r="J36" i="3" s="1"/>
  <c r="I53" i="3"/>
  <c r="J53" i="3" s="1"/>
  <c r="I69" i="3"/>
  <c r="J69" i="3" s="1"/>
  <c r="I76" i="3"/>
  <c r="J76" i="3" s="1"/>
  <c r="I98" i="3"/>
  <c r="J98" i="3" s="1"/>
  <c r="I105" i="3"/>
  <c r="J105" i="3" s="1"/>
  <c r="I118" i="3"/>
  <c r="J118" i="3" s="1"/>
  <c r="I128" i="3"/>
  <c r="J128" i="3" s="1"/>
  <c r="I26" i="3"/>
  <c r="J26" i="3" s="1"/>
  <c r="I119" i="3"/>
  <c r="J119" i="3" s="1"/>
  <c r="I129" i="3"/>
  <c r="J129" i="3" s="1"/>
  <c r="I138" i="3"/>
  <c r="J138" i="3" s="1"/>
  <c r="I148" i="3"/>
  <c r="I86" i="3"/>
  <c r="J86" i="3" s="1"/>
  <c r="I57" i="3"/>
  <c r="J57" i="3" s="1"/>
  <c r="I65" i="3"/>
  <c r="J65" i="3" s="1"/>
  <c r="E111" i="3"/>
  <c r="I111" i="3" s="1"/>
  <c r="J111" i="3" s="1"/>
  <c r="I101" i="3"/>
  <c r="J101" i="3" s="1"/>
  <c r="I19" i="3"/>
  <c r="J19" i="3" s="1"/>
  <c r="G38" i="3"/>
  <c r="I38" i="3" s="1"/>
  <c r="J38" i="3" s="1"/>
  <c r="I37" i="3"/>
  <c r="J37" i="3" s="1"/>
  <c r="I66" i="3"/>
  <c r="J66" i="3" s="1"/>
  <c r="I123" i="3"/>
  <c r="J123" i="3" s="1"/>
  <c r="I14" i="3"/>
  <c r="J14" i="3" s="1"/>
  <c r="I82" i="3"/>
  <c r="J82" i="3" s="1"/>
  <c r="I108" i="3"/>
  <c r="J108" i="3" s="1"/>
  <c r="G142" i="3"/>
  <c r="E30" i="3"/>
  <c r="E31" i="3" s="1"/>
  <c r="I43" i="3"/>
  <c r="J43" i="3" s="1"/>
  <c r="I61" i="3"/>
  <c r="J61" i="3" s="1"/>
  <c r="G111" i="3"/>
  <c r="G112" i="3" s="1"/>
  <c r="I109" i="3"/>
  <c r="J109" i="3" s="1"/>
  <c r="I33" i="3"/>
  <c r="J33" i="3" s="1"/>
  <c r="I70" i="3"/>
  <c r="J70" i="3" s="1"/>
  <c r="I12" i="3"/>
  <c r="J12" i="3" s="1"/>
  <c r="E38" i="3"/>
  <c r="E39" i="3" s="1"/>
  <c r="I74" i="3"/>
  <c r="J74" i="3" s="1"/>
  <c r="I55" i="3"/>
  <c r="J55" i="3" s="1"/>
  <c r="I63" i="3"/>
  <c r="J63" i="3" s="1"/>
  <c r="I71" i="3"/>
  <c r="J71" i="3" s="1"/>
  <c r="I120" i="3"/>
  <c r="J120" i="3" s="1"/>
  <c r="I126" i="3"/>
  <c r="J126" i="3" s="1"/>
  <c r="I139" i="3"/>
  <c r="I115" i="3"/>
  <c r="I23" i="3"/>
  <c r="J23" i="3" s="1"/>
  <c r="I47" i="3"/>
  <c r="J47" i="3" s="1"/>
  <c r="I80" i="3"/>
  <c r="J80" i="3" s="1"/>
  <c r="E15" i="3"/>
  <c r="E90" i="3"/>
  <c r="G15" i="3"/>
  <c r="G90" i="3"/>
  <c r="I90" i="3" s="1"/>
  <c r="J90" i="3" s="1"/>
  <c r="I59" i="3"/>
  <c r="J59" i="3" s="1"/>
  <c r="I67" i="3"/>
  <c r="J67" i="3" s="1"/>
  <c r="I13" i="3"/>
  <c r="J13" i="3" s="1"/>
  <c r="I45" i="3"/>
  <c r="J45" i="3" s="1"/>
  <c r="I56" i="3"/>
  <c r="J56" i="3" s="1"/>
  <c r="I60" i="3"/>
  <c r="J60" i="3" s="1"/>
  <c r="I78" i="3"/>
  <c r="J78" i="3" s="1"/>
  <c r="I85" i="3"/>
  <c r="J85" i="3" s="1"/>
  <c r="I107" i="3"/>
  <c r="G134" i="3"/>
  <c r="G135" i="3"/>
  <c r="G30" i="3"/>
  <c r="I34" i="3"/>
  <c r="J34" i="3" s="1"/>
  <c r="I41" i="3"/>
  <c r="J41" i="3" s="1"/>
  <c r="I93" i="3"/>
  <c r="J93" i="3" s="1"/>
  <c r="I5" i="3"/>
  <c r="E10" i="2"/>
  <c r="G157" i="1"/>
  <c r="E154" i="1"/>
  <c r="E157" i="1" s="1"/>
  <c r="I153" i="1"/>
  <c r="J153" i="1" s="1"/>
  <c r="G148" i="1"/>
  <c r="I148" i="1" s="1"/>
  <c r="E148" i="1"/>
  <c r="G141" i="1"/>
  <c r="I141" i="1" s="1"/>
  <c r="K140" i="1"/>
  <c r="G140" i="1"/>
  <c r="I140" i="1" s="1"/>
  <c r="J140" i="1" s="1"/>
  <c r="E140" i="1"/>
  <c r="K139" i="1"/>
  <c r="G139" i="1"/>
  <c r="I139" i="1" s="1"/>
  <c r="E139" i="1"/>
  <c r="K138" i="1"/>
  <c r="G138" i="1"/>
  <c r="E138" i="1"/>
  <c r="I138" i="1" s="1"/>
  <c r="J138" i="1" s="1"/>
  <c r="K137" i="1"/>
  <c r="G137" i="1"/>
  <c r="G142" i="1"/>
  <c r="E137" i="1"/>
  <c r="E142" i="1"/>
  <c r="K133" i="1"/>
  <c r="G133" i="1"/>
  <c r="E133" i="1"/>
  <c r="I133" i="1" s="1"/>
  <c r="J133" i="1" s="1"/>
  <c r="K132" i="1"/>
  <c r="G132" i="1"/>
  <c r="I132" i="1" s="1"/>
  <c r="J132" i="1" s="1"/>
  <c r="E132" i="1"/>
  <c r="K131" i="1"/>
  <c r="G131" i="1"/>
  <c r="E131" i="1"/>
  <c r="I131" i="1"/>
  <c r="J131" i="1" s="1"/>
  <c r="K130" i="1"/>
  <c r="G130" i="1"/>
  <c r="E130" i="1"/>
  <c r="I130" i="1"/>
  <c r="J130" i="1" s="1"/>
  <c r="K129" i="1"/>
  <c r="G129" i="1"/>
  <c r="E129" i="1"/>
  <c r="I129" i="1"/>
  <c r="J129" i="1" s="1"/>
  <c r="K128" i="1"/>
  <c r="G128" i="1"/>
  <c r="E128" i="1"/>
  <c r="I128" i="1"/>
  <c r="J128" i="1"/>
  <c r="K127" i="1"/>
  <c r="G127" i="1"/>
  <c r="I127" i="1" s="1"/>
  <c r="J127" i="1" s="1"/>
  <c r="E127" i="1"/>
  <c r="K126" i="1"/>
  <c r="G126" i="1"/>
  <c r="E126" i="1"/>
  <c r="I126" i="1" s="1"/>
  <c r="J126" i="1" s="1"/>
  <c r="K125" i="1"/>
  <c r="G125" i="1"/>
  <c r="E125" i="1"/>
  <c r="I125" i="1" s="1"/>
  <c r="J125" i="1" s="1"/>
  <c r="K124" i="1"/>
  <c r="G124" i="1"/>
  <c r="I124" i="1" s="1"/>
  <c r="J124" i="1" s="1"/>
  <c r="E124" i="1"/>
  <c r="K123" i="1"/>
  <c r="G123" i="1"/>
  <c r="E123" i="1"/>
  <c r="I123" i="1"/>
  <c r="J123" i="1" s="1"/>
  <c r="K122" i="1"/>
  <c r="G122" i="1"/>
  <c r="E122" i="1"/>
  <c r="I122" i="1"/>
  <c r="J122" i="1" s="1"/>
  <c r="K121" i="1"/>
  <c r="G121" i="1"/>
  <c r="E121" i="1"/>
  <c r="I121" i="1"/>
  <c r="J121" i="1" s="1"/>
  <c r="K120" i="1"/>
  <c r="G120" i="1"/>
  <c r="E120" i="1"/>
  <c r="I120" i="1"/>
  <c r="J120" i="1"/>
  <c r="K119" i="1"/>
  <c r="G119" i="1"/>
  <c r="I119" i="1" s="1"/>
  <c r="J119" i="1" s="1"/>
  <c r="E119" i="1"/>
  <c r="K118" i="1"/>
  <c r="G118" i="1"/>
  <c r="E118" i="1"/>
  <c r="I118" i="1" s="1"/>
  <c r="J118" i="1" s="1"/>
  <c r="K117" i="1"/>
  <c r="G117" i="1"/>
  <c r="E117" i="1"/>
  <c r="I117" i="1" s="1"/>
  <c r="J117" i="1" s="1"/>
  <c r="K116" i="1"/>
  <c r="G116" i="1"/>
  <c r="I116" i="1" s="1"/>
  <c r="E116" i="1"/>
  <c r="E134" i="1" s="1"/>
  <c r="K115" i="1"/>
  <c r="G115" i="1"/>
  <c r="E115" i="1"/>
  <c r="I115" i="1"/>
  <c r="G114" i="1"/>
  <c r="G134" i="1" s="1"/>
  <c r="K110" i="1"/>
  <c r="G110" i="1"/>
  <c r="E110" i="1"/>
  <c r="I110" i="1"/>
  <c r="J110" i="1"/>
  <c r="K109" i="1"/>
  <c r="G109" i="1"/>
  <c r="I109" i="1" s="1"/>
  <c r="J109" i="1" s="1"/>
  <c r="E109" i="1"/>
  <c r="G108" i="1"/>
  <c r="E108" i="1"/>
  <c r="I108" i="1"/>
  <c r="J108" i="1" s="1"/>
  <c r="G107" i="1"/>
  <c r="I107" i="1" s="1"/>
  <c r="E107" i="1"/>
  <c r="G106" i="1"/>
  <c r="E106" i="1"/>
  <c r="I106" i="1"/>
  <c r="J106" i="1"/>
  <c r="K105" i="1"/>
  <c r="G105" i="1"/>
  <c r="I105" i="1" s="1"/>
  <c r="J105" i="1" s="1"/>
  <c r="E105" i="1"/>
  <c r="G104" i="1"/>
  <c r="E104" i="1"/>
  <c r="I104" i="1"/>
  <c r="J104" i="1" s="1"/>
  <c r="E103" i="1"/>
  <c r="I103" i="1" s="1"/>
  <c r="J103" i="1" s="1"/>
  <c r="G102" i="1"/>
  <c r="E102" i="1"/>
  <c r="I102" i="1"/>
  <c r="J102" i="1"/>
  <c r="G101" i="1"/>
  <c r="I101" i="1" s="1"/>
  <c r="J101" i="1" s="1"/>
  <c r="E101" i="1"/>
  <c r="E100" i="1"/>
  <c r="I100" i="1" s="1"/>
  <c r="J100" i="1" s="1"/>
  <c r="G99" i="1"/>
  <c r="E99" i="1"/>
  <c r="I99" i="1"/>
  <c r="J99" i="1" s="1"/>
  <c r="G98" i="1"/>
  <c r="E98" i="1"/>
  <c r="I98" i="1" s="1"/>
  <c r="J98" i="1" s="1"/>
  <c r="G97" i="1"/>
  <c r="E97" i="1"/>
  <c r="I97" i="1"/>
  <c r="J97" i="1" s="1"/>
  <c r="K96" i="1"/>
  <c r="G96" i="1"/>
  <c r="E96" i="1"/>
  <c r="I96" i="1"/>
  <c r="J96" i="1"/>
  <c r="G95" i="1"/>
  <c r="I95" i="1" s="1"/>
  <c r="E95" i="1"/>
  <c r="E111" i="1" s="1"/>
  <c r="K94" i="1"/>
  <c r="G94" i="1"/>
  <c r="E94" i="1"/>
  <c r="I94" i="1"/>
  <c r="J94" i="1"/>
  <c r="K93" i="1"/>
  <c r="G93" i="1"/>
  <c r="G111" i="1" s="1"/>
  <c r="E93" i="1"/>
  <c r="G89" i="1"/>
  <c r="E89" i="1"/>
  <c r="I89" i="1"/>
  <c r="J89" i="1" s="1"/>
  <c r="K88" i="1"/>
  <c r="G88" i="1"/>
  <c r="E88" i="1"/>
  <c r="I88" i="1"/>
  <c r="J88" i="1" s="1"/>
  <c r="K87" i="1"/>
  <c r="G87" i="1"/>
  <c r="E87" i="1"/>
  <c r="I87" i="1"/>
  <c r="J87" i="1" s="1"/>
  <c r="K86" i="1"/>
  <c r="G86" i="1"/>
  <c r="I86" i="1" s="1"/>
  <c r="J86" i="1" s="1"/>
  <c r="E86" i="1"/>
  <c r="G85" i="1"/>
  <c r="I85" i="1" s="1"/>
  <c r="J85" i="1" s="1"/>
  <c r="E85" i="1"/>
  <c r="E84" i="1"/>
  <c r="I84" i="1" s="1"/>
  <c r="J84" i="1" s="1"/>
  <c r="G83" i="1"/>
  <c r="E83" i="1"/>
  <c r="I83" i="1"/>
  <c r="J83" i="1" s="1"/>
  <c r="G82" i="1"/>
  <c r="E82" i="1"/>
  <c r="I82" i="1" s="1"/>
  <c r="J82" i="1" s="1"/>
  <c r="G81" i="1"/>
  <c r="E81" i="1"/>
  <c r="I81" i="1"/>
  <c r="J81" i="1" s="1"/>
  <c r="G80" i="1"/>
  <c r="E80" i="1"/>
  <c r="I80" i="1" s="1"/>
  <c r="J80" i="1" s="1"/>
  <c r="G79" i="1"/>
  <c r="E79" i="1"/>
  <c r="I79" i="1"/>
  <c r="J79" i="1" s="1"/>
  <c r="G78" i="1"/>
  <c r="E78" i="1"/>
  <c r="I78" i="1" s="1"/>
  <c r="J78" i="1" s="1"/>
  <c r="G77" i="1"/>
  <c r="E77" i="1"/>
  <c r="I77" i="1"/>
  <c r="J77" i="1" s="1"/>
  <c r="G76" i="1"/>
  <c r="E76" i="1"/>
  <c r="I76" i="1" s="1"/>
  <c r="J76" i="1" s="1"/>
  <c r="G75" i="1"/>
  <c r="E75" i="1"/>
  <c r="I75" i="1"/>
  <c r="J75" i="1" s="1"/>
  <c r="G74" i="1"/>
  <c r="E74" i="1"/>
  <c r="I74" i="1" s="1"/>
  <c r="J74" i="1" s="1"/>
  <c r="G73" i="1"/>
  <c r="E73" i="1"/>
  <c r="I73" i="1"/>
  <c r="J73" i="1" s="1"/>
  <c r="K72" i="1"/>
  <c r="G72" i="1"/>
  <c r="I72" i="1" s="1"/>
  <c r="J72" i="1" s="1"/>
  <c r="E72" i="1"/>
  <c r="G71" i="1"/>
  <c r="I71" i="1" s="1"/>
  <c r="J71" i="1" s="1"/>
  <c r="E71" i="1"/>
  <c r="G70" i="1"/>
  <c r="I70" i="1" s="1"/>
  <c r="J70" i="1" s="1"/>
  <c r="E70" i="1"/>
  <c r="G69" i="1"/>
  <c r="I69" i="1" s="1"/>
  <c r="J69" i="1" s="1"/>
  <c r="E69" i="1"/>
  <c r="G68" i="1"/>
  <c r="I68" i="1" s="1"/>
  <c r="J68" i="1" s="1"/>
  <c r="E68" i="1"/>
  <c r="G67" i="1"/>
  <c r="I67" i="1" s="1"/>
  <c r="J67" i="1" s="1"/>
  <c r="E67" i="1"/>
  <c r="G66" i="1"/>
  <c r="I66" i="1" s="1"/>
  <c r="J66" i="1" s="1"/>
  <c r="E66" i="1"/>
  <c r="G65" i="1"/>
  <c r="I65" i="1" s="1"/>
  <c r="J65" i="1" s="1"/>
  <c r="E65" i="1"/>
  <c r="G64" i="1"/>
  <c r="I64" i="1" s="1"/>
  <c r="J64" i="1" s="1"/>
  <c r="E64" i="1"/>
  <c r="G63" i="1"/>
  <c r="I63" i="1" s="1"/>
  <c r="J63" i="1" s="1"/>
  <c r="E63" i="1"/>
  <c r="K62" i="1"/>
  <c r="G62" i="1"/>
  <c r="E62" i="1"/>
  <c r="I62" i="1"/>
  <c r="J62" i="1"/>
  <c r="G61" i="1"/>
  <c r="I61" i="1" s="1"/>
  <c r="J61" i="1" s="1"/>
  <c r="E61" i="1"/>
  <c r="G60" i="1"/>
  <c r="E60" i="1"/>
  <c r="I60" i="1"/>
  <c r="J60" i="1"/>
  <c r="G59" i="1"/>
  <c r="I59" i="1" s="1"/>
  <c r="J59" i="1" s="1"/>
  <c r="E59" i="1"/>
  <c r="G58" i="1"/>
  <c r="E58" i="1"/>
  <c r="I58" i="1"/>
  <c r="J58" i="1"/>
  <c r="G57" i="1"/>
  <c r="I57" i="1" s="1"/>
  <c r="J57" i="1" s="1"/>
  <c r="E57" i="1"/>
  <c r="G56" i="1"/>
  <c r="E56" i="1"/>
  <c r="I56" i="1"/>
  <c r="J56" i="1"/>
  <c r="G55" i="1"/>
  <c r="I55" i="1" s="1"/>
  <c r="J55" i="1" s="1"/>
  <c r="E55" i="1"/>
  <c r="G54" i="1"/>
  <c r="E54" i="1"/>
  <c r="I54" i="1"/>
  <c r="J54" i="1"/>
  <c r="G53" i="1"/>
  <c r="I53" i="1" s="1"/>
  <c r="J53" i="1" s="1"/>
  <c r="E53" i="1"/>
  <c r="K52" i="1"/>
  <c r="G52" i="1"/>
  <c r="E52" i="1"/>
  <c r="I52" i="1"/>
  <c r="J52" i="1"/>
  <c r="K51" i="1"/>
  <c r="G51" i="1"/>
  <c r="E51" i="1"/>
  <c r="I51" i="1" s="1"/>
  <c r="J51" i="1" s="1"/>
  <c r="G50" i="1"/>
  <c r="E50" i="1"/>
  <c r="I50" i="1"/>
  <c r="J50" i="1" s="1"/>
  <c r="G49" i="1"/>
  <c r="E49" i="1"/>
  <c r="I49" i="1" s="1"/>
  <c r="J49" i="1" s="1"/>
  <c r="G48" i="1"/>
  <c r="E48" i="1"/>
  <c r="I48" i="1"/>
  <c r="J48" i="1" s="1"/>
  <c r="G47" i="1"/>
  <c r="E47" i="1"/>
  <c r="I47" i="1" s="1"/>
  <c r="J47" i="1" s="1"/>
  <c r="G46" i="1"/>
  <c r="E46" i="1"/>
  <c r="I46" i="1"/>
  <c r="J46" i="1" s="1"/>
  <c r="G45" i="1"/>
  <c r="E45" i="1"/>
  <c r="I45" i="1" s="1"/>
  <c r="J45" i="1" s="1"/>
  <c r="G44" i="1"/>
  <c r="E44" i="1"/>
  <c r="I44" i="1"/>
  <c r="J44" i="1" s="1"/>
  <c r="G43" i="1"/>
  <c r="E43" i="1"/>
  <c r="I43" i="1" s="1"/>
  <c r="J43" i="1" s="1"/>
  <c r="K42" i="1"/>
  <c r="G42" i="1"/>
  <c r="I42" i="1" s="1"/>
  <c r="J42" i="1" s="1"/>
  <c r="E42" i="1"/>
  <c r="E90" i="1" s="1"/>
  <c r="K41" i="1"/>
  <c r="G41" i="1"/>
  <c r="E41" i="1"/>
  <c r="I41" i="1"/>
  <c r="J41" i="1"/>
  <c r="G90" i="1"/>
  <c r="E33" i="1"/>
  <c r="E34" i="1"/>
  <c r="E35" i="1"/>
  <c r="E36" i="1"/>
  <c r="E37" i="1"/>
  <c r="E38" i="1"/>
  <c r="E39" i="1" s="1"/>
  <c r="E5" i="1"/>
  <c r="I5" i="1" s="1"/>
  <c r="K37" i="1"/>
  <c r="G37" i="1"/>
  <c r="I37" i="1" s="1"/>
  <c r="J37" i="1" s="1"/>
  <c r="G36" i="1"/>
  <c r="I36" i="1"/>
  <c r="J36" i="1"/>
  <c r="G35" i="1"/>
  <c r="I35" i="1" s="1"/>
  <c r="J35" i="1" s="1"/>
  <c r="K34" i="1"/>
  <c r="G34" i="1"/>
  <c r="I34" i="1"/>
  <c r="J34" i="1"/>
  <c r="K33" i="1"/>
  <c r="G33" i="1"/>
  <c r="G38" i="1" s="1"/>
  <c r="G29" i="1"/>
  <c r="I29" i="1"/>
  <c r="J29" i="1"/>
  <c r="G28" i="1"/>
  <c r="I28" i="1" s="1"/>
  <c r="E28" i="1"/>
  <c r="G27" i="1"/>
  <c r="I27" i="1" s="1"/>
  <c r="J27" i="1" s="1"/>
  <c r="E27" i="1"/>
  <c r="G26" i="1"/>
  <c r="I26" i="1" s="1"/>
  <c r="J26" i="1" s="1"/>
  <c r="E26" i="1"/>
  <c r="E30" i="1" s="1"/>
  <c r="E31" i="1" s="1"/>
  <c r="K25" i="1"/>
  <c r="G25" i="1"/>
  <c r="E25" i="1"/>
  <c r="I25" i="1"/>
  <c r="J25" i="1"/>
  <c r="G24" i="1"/>
  <c r="I24" i="1" s="1"/>
  <c r="J24" i="1" s="1"/>
  <c r="E24" i="1"/>
  <c r="G23" i="1"/>
  <c r="E23" i="1"/>
  <c r="I23" i="1"/>
  <c r="J23" i="1"/>
  <c r="K22" i="1"/>
  <c r="G22" i="1"/>
  <c r="E22" i="1"/>
  <c r="G21" i="1"/>
  <c r="E21" i="1"/>
  <c r="E19" i="1"/>
  <c r="E20" i="1"/>
  <c r="I20" i="1" s="1"/>
  <c r="J20" i="1" s="1"/>
  <c r="K20" i="1"/>
  <c r="G20" i="1"/>
  <c r="G19" i="1"/>
  <c r="G30" i="1" s="1"/>
  <c r="K19" i="1"/>
  <c r="I19" i="1"/>
  <c r="J19" i="1"/>
  <c r="G14" i="1"/>
  <c r="I14" i="1" s="1"/>
  <c r="J14" i="1" s="1"/>
  <c r="E14" i="1"/>
  <c r="K13" i="1"/>
  <c r="G13" i="1"/>
  <c r="E13" i="1"/>
  <c r="I13" i="1"/>
  <c r="J13" i="1"/>
  <c r="K12" i="1"/>
  <c r="G12" i="1"/>
  <c r="E12" i="1"/>
  <c r="K11" i="1"/>
  <c r="G11" i="1"/>
  <c r="E11" i="1"/>
  <c r="I11" i="1"/>
  <c r="J11" i="1"/>
  <c r="I10" i="1"/>
  <c r="K9" i="1"/>
  <c r="G9" i="1"/>
  <c r="I9" i="1" s="1"/>
  <c r="J9" i="1" s="1"/>
  <c r="E9" i="1"/>
  <c r="G8" i="1"/>
  <c r="I8" i="1" s="1"/>
  <c r="J8" i="1" s="1"/>
  <c r="E8" i="1"/>
  <c r="G7" i="1"/>
  <c r="I7" i="1" s="1"/>
  <c r="E7" i="1"/>
  <c r="G6" i="1"/>
  <c r="E6" i="1"/>
  <c r="I6" i="1"/>
  <c r="J6" i="1" s="1"/>
  <c r="K5" i="1"/>
  <c r="G5" i="1"/>
  <c r="I21" i="1"/>
  <c r="J21" i="1" s="1"/>
  <c r="I12" i="1"/>
  <c r="J12" i="1" s="1"/>
  <c r="G15" i="1"/>
  <c r="G162" i="1"/>
  <c r="I22" i="1"/>
  <c r="J22" i="1"/>
  <c r="J115" i="1"/>
  <c r="G143" i="1"/>
  <c r="I154" i="1"/>
  <c r="J154" i="1"/>
  <c r="I157" i="1"/>
  <c r="I137" i="1"/>
  <c r="J137" i="1"/>
  <c r="I134" i="3" l="1"/>
  <c r="J134" i="3" s="1"/>
  <c r="G144" i="3"/>
  <c r="G145" i="3"/>
  <c r="G146" i="3"/>
  <c r="G150" i="3" s="1"/>
  <c r="G143" i="3"/>
  <c r="J115" i="3"/>
  <c r="E144" i="3"/>
  <c r="E146" i="3" s="1"/>
  <c r="E150" i="3" s="1"/>
  <c r="G39" i="3"/>
  <c r="G91" i="3"/>
  <c r="I142" i="3"/>
  <c r="I15" i="3"/>
  <c r="J5" i="3"/>
  <c r="G31" i="3"/>
  <c r="I30" i="3"/>
  <c r="J30" i="3" s="1"/>
  <c r="G31" i="1"/>
  <c r="I30" i="1"/>
  <c r="J30" i="1" s="1"/>
  <c r="I111" i="1"/>
  <c r="J111" i="1" s="1"/>
  <c r="G112" i="1"/>
  <c r="J5" i="1"/>
  <c r="I15" i="1"/>
  <c r="G164" i="1"/>
  <c r="G166" i="1" s="1"/>
  <c r="G135" i="1"/>
  <c r="I90" i="1"/>
  <c r="J90" i="1" s="1"/>
  <c r="E144" i="1"/>
  <c r="I134" i="1"/>
  <c r="J134" i="1" s="1"/>
  <c r="J116" i="1"/>
  <c r="G144" i="1"/>
  <c r="G145" i="1" s="1"/>
  <c r="I142" i="1"/>
  <c r="I144" i="1" s="1"/>
  <c r="G146" i="1"/>
  <c r="G150" i="1" s="1"/>
  <c r="G39" i="1"/>
  <c r="I38" i="1"/>
  <c r="J38" i="1" s="1"/>
  <c r="I93" i="1"/>
  <c r="J93" i="1" s="1"/>
  <c r="I33" i="1"/>
  <c r="J33" i="1" s="1"/>
  <c r="E15" i="1"/>
  <c r="E146" i="1" s="1"/>
  <c r="E150" i="1" s="1"/>
  <c r="G91" i="1"/>
  <c r="I144" i="3" l="1"/>
  <c r="I146" i="3"/>
  <c r="I150" i="3" s="1"/>
  <c r="J15" i="3"/>
  <c r="I146" i="1"/>
  <c r="I150" i="1" s="1"/>
  <c r="J15" i="1"/>
</calcChain>
</file>

<file path=xl/sharedStrings.xml><?xml version="1.0" encoding="utf-8"?>
<sst xmlns="http://schemas.openxmlformats.org/spreadsheetml/2006/main" count="330" uniqueCount="164">
  <si>
    <t xml:space="preserve">The Museum School </t>
  </si>
  <si>
    <t>Draft - Comparison v. Prior Year</t>
  </si>
  <si>
    <t>2017-2018</t>
  </si>
  <si>
    <t xml:space="preserve"> </t>
  </si>
  <si>
    <t>2018-2019</t>
  </si>
  <si>
    <t>Variance</t>
  </si>
  <si>
    <t>% Variance</t>
  </si>
  <si>
    <t xml:space="preserve"> Actual / Estimates</t>
  </si>
  <si>
    <t>Budget</t>
  </si>
  <si>
    <t>Revenue</t>
  </si>
  <si>
    <t>QBE Funding</t>
  </si>
  <si>
    <t>Interest</t>
  </si>
  <si>
    <t>Federal Grants thru GDOE</t>
  </si>
  <si>
    <t>Museum In A Box</t>
  </si>
  <si>
    <t>Fundraising</t>
  </si>
  <si>
    <t>Funds from Foundation</t>
  </si>
  <si>
    <t>Not budgeted since relates to Phase Construction</t>
  </si>
  <si>
    <t>Federal School Lunch Funding</t>
  </si>
  <si>
    <t>Student Lunch Payments</t>
  </si>
  <si>
    <t>After-School Revenue</t>
  </si>
  <si>
    <t>Misc</t>
  </si>
  <si>
    <t>Total Revenue</t>
  </si>
  <si>
    <t>Expenditures</t>
  </si>
  <si>
    <t>Personnel</t>
  </si>
  <si>
    <t>Teachers</t>
  </si>
  <si>
    <t>Instructional Aides</t>
  </si>
  <si>
    <t>Exploratory Staff</t>
  </si>
  <si>
    <t>Special Education Staff</t>
  </si>
  <si>
    <t>Support Staff</t>
  </si>
  <si>
    <t>Substitute Teachers</t>
  </si>
  <si>
    <t>Staff Stipends</t>
  </si>
  <si>
    <t>Management</t>
  </si>
  <si>
    <t>Front Office Administration</t>
  </si>
  <si>
    <t>see breakdown in overview</t>
  </si>
  <si>
    <t>Technology Support</t>
  </si>
  <si>
    <t>Total Personnel</t>
  </si>
  <si>
    <t>Benefits</t>
  </si>
  <si>
    <t>Employee Benefits</t>
  </si>
  <si>
    <t>Teachers Retirement</t>
  </si>
  <si>
    <t>Medicare</t>
  </si>
  <si>
    <t>Unemployment</t>
  </si>
  <si>
    <t>Workers Comp</t>
  </si>
  <si>
    <t>Total Benefits</t>
  </si>
  <si>
    <t>Instruction</t>
  </si>
  <si>
    <t>Class Supplies and Equipment</t>
  </si>
  <si>
    <t xml:space="preserve">   Kindergarten</t>
  </si>
  <si>
    <t xml:space="preserve">   1st grade</t>
  </si>
  <si>
    <t xml:space="preserve">   2nd Grade</t>
  </si>
  <si>
    <t xml:space="preserve">   3rd Grade</t>
  </si>
  <si>
    <t xml:space="preserve">   4th Grade</t>
  </si>
  <si>
    <t xml:space="preserve">   5th Grade</t>
  </si>
  <si>
    <t xml:space="preserve">   6th Grade</t>
  </si>
  <si>
    <t xml:space="preserve">   7th Grade</t>
  </si>
  <si>
    <t xml:space="preserve">   8th Grade</t>
  </si>
  <si>
    <t>Unit Equipment and Supplies</t>
  </si>
  <si>
    <t>Museum Visits &amp; Partnerships</t>
  </si>
  <si>
    <t>Textbooks</t>
  </si>
  <si>
    <t xml:space="preserve">Assessments </t>
  </si>
  <si>
    <t>Art Supplies</t>
  </si>
  <si>
    <t>Language Supplies</t>
  </si>
  <si>
    <t>STEM Supplies</t>
  </si>
  <si>
    <t>Special Ed Supplies</t>
  </si>
  <si>
    <t>Gifted</t>
  </si>
  <si>
    <t>Counselor Supplies</t>
  </si>
  <si>
    <t>Music Supplies and Equipment</t>
  </si>
  <si>
    <t>Orchestra Supplies</t>
  </si>
  <si>
    <t>Chorus Supplies</t>
  </si>
  <si>
    <t>Athletic Equipment</t>
  </si>
  <si>
    <t>Middle School Athletics</t>
  </si>
  <si>
    <t>Museum In A Box Expenses</t>
  </si>
  <si>
    <t>Computers</t>
  </si>
  <si>
    <t>Computer Software</t>
  </si>
  <si>
    <t>Technology Related Supplies / Services</t>
  </si>
  <si>
    <t>Media Books and Periodicals</t>
  </si>
  <si>
    <t>Total Instruction</t>
  </si>
  <si>
    <t>Services and Supplies</t>
  </si>
  <si>
    <t>Food Services</t>
  </si>
  <si>
    <t>Office Supplies</t>
  </si>
  <si>
    <t>Office Furniture</t>
  </si>
  <si>
    <t>Copier Lease</t>
  </si>
  <si>
    <t>School Lunch Software</t>
  </si>
  <si>
    <t>Health Services</t>
  </si>
  <si>
    <t>Teacher Resources</t>
  </si>
  <si>
    <t>Principal's Supplies</t>
  </si>
  <si>
    <t>Staff Development</t>
  </si>
  <si>
    <t>Board Development</t>
  </si>
  <si>
    <t>Teacher Recruitment</t>
  </si>
  <si>
    <t>Student Recruitment</t>
  </si>
  <si>
    <t>Fingerprinting</t>
  </si>
  <si>
    <t>Audit and CPA Services</t>
  </si>
  <si>
    <t>Legal Services</t>
  </si>
  <si>
    <t>Website</t>
  </si>
  <si>
    <t>Payroll Service</t>
  </si>
  <si>
    <t>Accounting Service</t>
  </si>
  <si>
    <t>Total Services and Supplies</t>
  </si>
  <si>
    <t>Facilities</t>
  </si>
  <si>
    <t>Rent</t>
  </si>
  <si>
    <t>Maintenance and Repair</t>
  </si>
  <si>
    <t xml:space="preserve"> Maint. &amp; Repair - Electrical</t>
  </si>
  <si>
    <t xml:space="preserve"> Maint. &amp; Repair - Plumbing</t>
  </si>
  <si>
    <t xml:space="preserve"> Maint. &amp; Repair -Cooling Tower</t>
  </si>
  <si>
    <t xml:space="preserve"> Maint. &amp; Repair - HVAC</t>
  </si>
  <si>
    <t xml:space="preserve"> Maint. &amp; Repair - Fire Safety</t>
  </si>
  <si>
    <t xml:space="preserve"> Maint. &amp; Repair - Access Control</t>
  </si>
  <si>
    <t>Landscaping / Lawn Care</t>
  </si>
  <si>
    <t xml:space="preserve">Janitorial Services </t>
  </si>
  <si>
    <t>Campus Engineer</t>
  </si>
  <si>
    <t>Floor Care</t>
  </si>
  <si>
    <t>Cleaning Supplies</t>
  </si>
  <si>
    <t>Water and Sewer</t>
  </si>
  <si>
    <t>Security</t>
  </si>
  <si>
    <t>Gas and Electric</t>
  </si>
  <si>
    <t>Pest Control</t>
  </si>
  <si>
    <t>Telephone and Internet</t>
  </si>
  <si>
    <t>Insurance</t>
  </si>
  <si>
    <t>Total Facilities Cost</t>
  </si>
  <si>
    <t>Other Expenses</t>
  </si>
  <si>
    <t>Dues and Fees</t>
  </si>
  <si>
    <t>Bank and Credit Card Fees</t>
  </si>
  <si>
    <t>D&amp;O Insurance</t>
  </si>
  <si>
    <t>Other Expenditures</t>
  </si>
  <si>
    <t>Total Other Expenses</t>
  </si>
  <si>
    <t>Total Expenditures</t>
  </si>
  <si>
    <t>Net Operating Profit (Loss)</t>
  </si>
  <si>
    <t>Depreciation</t>
  </si>
  <si>
    <t>Net Profit (Loss)</t>
  </si>
  <si>
    <t>Fundraising Events</t>
  </si>
  <si>
    <t>Less: Fundraising Expenses</t>
  </si>
  <si>
    <t>Less: Fund the Need</t>
  </si>
  <si>
    <t xml:space="preserve">Transcripts </t>
  </si>
  <si>
    <t>School Nurse</t>
  </si>
  <si>
    <t>2017-18 spent donated funds</t>
  </si>
  <si>
    <t>Field Day</t>
  </si>
  <si>
    <t>Waste/ Trash Service</t>
    <phoneticPr fontId="0" type="noConversion"/>
  </si>
  <si>
    <t>2018 Auction</t>
  </si>
  <si>
    <t>2018-2019 QBE Contribution to Construction</t>
  </si>
  <si>
    <t>15 % total QBE Funding toward Facility</t>
  </si>
  <si>
    <t>Less: Budgeted Facility Costs</t>
  </si>
  <si>
    <t>Balance to Construction</t>
  </si>
  <si>
    <t>The Museum School of Avondale Estates</t>
  </si>
  <si>
    <t>Draft Budget - 2018-2019</t>
  </si>
  <si>
    <t>Summary</t>
  </si>
  <si>
    <t>30 Classrooms</t>
  </si>
  <si>
    <t>588 Students - Grades K-8 - FULL CAPACITY</t>
  </si>
  <si>
    <t>Adding one class for 8th</t>
  </si>
  <si>
    <t>QBE estimated at 100% of current funding (looking at past increases) &amp; includes DCSD proposed Special Ed</t>
  </si>
  <si>
    <t xml:space="preserve">2017-18 total funding $6,153,343 for 572 students. Per Pupil calculated from April 2018 Funding. Per pupil = </t>
  </si>
  <si>
    <t>Proposed Special Ed Funding includes Teacher @ $6,402/month and Parapro @ $3,081/month</t>
  </si>
  <si>
    <t>Budget includes 2017-18 Special Ed funding  which includes 4 Teacher and 3 Parapro.</t>
  </si>
  <si>
    <t xml:space="preserve">Teachers Retirement employer contribution increases to 20.90% from 16.81% </t>
  </si>
  <si>
    <t>Student population goes from 565 to 588, up 4%</t>
  </si>
  <si>
    <t xml:space="preserve">Teacher Salaries based on DCSD 2017-18 salary schedule posted 10/02/17. </t>
  </si>
  <si>
    <t>Front Office Administration:</t>
  </si>
  <si>
    <t>Purchasing - 15 hrs/wk, same as prior year. First added in 2016-17 when broken out of Museum Liason position</t>
  </si>
  <si>
    <t>Registrar - 25 hrs/wk, up from 23 hrs/wk in prior year and included 5 more weeks during summer</t>
  </si>
  <si>
    <t xml:space="preserve">Nutrition Coordinator - moves to full-time from 30 hrs/wk and going on DCSD Nurtition Mgr salary schedule </t>
  </si>
  <si>
    <t>Front Desk (Admin Assitant) - full-time, same as prior year</t>
  </si>
  <si>
    <t>Museum in a Box Coordinator - 10 hrs/wk, same as prior year.</t>
  </si>
  <si>
    <t xml:space="preserve">Operations Manager - New Position </t>
  </si>
  <si>
    <t>Business Manager - 22 hrs/wk</t>
  </si>
  <si>
    <t>Museum Liaision - 30 hrs/wk</t>
  </si>
  <si>
    <t xml:space="preserve">Prior year included one time Ifolio contribution. </t>
  </si>
  <si>
    <t>adding 1/2 gifted and 1/2 EIP</t>
  </si>
  <si>
    <t xml:space="preserve">2018-19 Approved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</si>
</sst>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4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41" fontId="1" fillId="0" borderId="0" xfId="0" applyNumberFormat="1" applyFont="1" applyAlignment="1">
      <alignment horizontal="center"/>
    </xf>
    <xf numFmtId="0" fontId="4" fillId="0" borderId="0" xfId="0" applyFont="1"/>
    <xf numFmtId="41" fontId="0" fillId="0" borderId="0" xfId="0" applyNumberFormat="1"/>
    <xf numFmtId="0" fontId="5" fillId="0" borderId="0" xfId="0" applyFont="1"/>
    <xf numFmtId="43" fontId="0" fillId="0" borderId="0" xfId="0" applyNumberFormat="1"/>
    <xf numFmtId="9" fontId="0" fillId="0" borderId="0" xfId="0" applyNumberFormat="1"/>
    <xf numFmtId="41" fontId="1" fillId="0" borderId="1" xfId="0" applyNumberFormat="1" applyFont="1" applyBorder="1"/>
    <xf numFmtId="41" fontId="1" fillId="0" borderId="0" xfId="0" applyNumberFormat="1" applyFont="1" applyBorder="1"/>
    <xf numFmtId="9" fontId="6" fillId="0" borderId="0" xfId="0" applyNumberFormat="1" applyFont="1"/>
    <xf numFmtId="0" fontId="0" fillId="0" borderId="0" xfId="0" applyFont="1"/>
    <xf numFmtId="9" fontId="1" fillId="0" borderId="0" xfId="0" applyNumberFormat="1" applyFont="1"/>
    <xf numFmtId="9" fontId="7" fillId="0" borderId="0" xfId="0" applyNumberFormat="1" applyFont="1" applyAlignment="1"/>
    <xf numFmtId="9" fontId="7" fillId="0" borderId="0" xfId="0" applyNumberFormat="1" applyFont="1" applyAlignment="1">
      <alignment horizontal="center"/>
    </xf>
    <xf numFmtId="9" fontId="0" fillId="0" borderId="0" xfId="0" quotePrefix="1" applyNumberFormat="1"/>
    <xf numFmtId="0" fontId="5" fillId="0" borderId="0" xfId="0" applyFont="1" applyAlignment="1"/>
    <xf numFmtId="0" fontId="0" fillId="0" borderId="0" xfId="0" applyAlignment="1"/>
    <xf numFmtId="41" fontId="0" fillId="0" borderId="0" xfId="0" applyNumberFormat="1" applyAlignment="1"/>
    <xf numFmtId="9" fontId="0" fillId="0" borderId="0" xfId="0" applyNumberFormat="1" applyAlignment="1"/>
    <xf numFmtId="9" fontId="0" fillId="0" borderId="0" xfId="0" applyNumberFormat="1" applyFill="1"/>
    <xf numFmtId="0" fontId="5" fillId="0" borderId="0" xfId="0" applyFont="1" applyAlignment="1">
      <alignment horizontal="left"/>
    </xf>
    <xf numFmtId="0" fontId="5" fillId="0" borderId="0" xfId="0" applyFont="1" applyFill="1"/>
    <xf numFmtId="0" fontId="0" fillId="0" borderId="0" xfId="0" applyFill="1"/>
    <xf numFmtId="41" fontId="0" fillId="0" borderId="0" xfId="0" applyNumberFormat="1" applyFill="1" applyAlignment="1"/>
    <xf numFmtId="41" fontId="0" fillId="0" borderId="0" xfId="0" applyNumberFormat="1" applyFill="1"/>
    <xf numFmtId="41" fontId="1" fillId="0" borderId="2" xfId="0" applyNumberFormat="1" applyFont="1" applyBorder="1"/>
    <xf numFmtId="41" fontId="1" fillId="0" borderId="0" xfId="0" applyNumberFormat="1" applyFont="1"/>
    <xf numFmtId="41" fontId="4" fillId="0" borderId="0" xfId="0" applyNumberFormat="1" applyFont="1"/>
    <xf numFmtId="41" fontId="1" fillId="0" borderId="0" xfId="0" applyNumberFormat="1" applyFont="1" applyFill="1"/>
    <xf numFmtId="0" fontId="1" fillId="0" borderId="3" xfId="0" applyFont="1" applyBorder="1"/>
    <xf numFmtId="0" fontId="0" fillId="0" borderId="1" xfId="0" applyBorder="1"/>
    <xf numFmtId="41" fontId="0" fillId="0" borderId="1" xfId="0" applyNumberFormat="1" applyBorder="1"/>
    <xf numFmtId="41" fontId="0" fillId="0" borderId="4" xfId="0" applyNumberFormat="1" applyBorder="1"/>
    <xf numFmtId="0" fontId="0" fillId="0" borderId="5" xfId="0" applyBorder="1"/>
    <xf numFmtId="0" fontId="5" fillId="0" borderId="0" xfId="0" applyFont="1" applyBorder="1"/>
    <xf numFmtId="0" fontId="0" fillId="0" borderId="0" xfId="0" applyBorder="1"/>
    <xf numFmtId="41" fontId="0" fillId="0" borderId="0" xfId="0" applyNumberFormat="1" applyBorder="1"/>
    <xf numFmtId="0" fontId="0" fillId="0" borderId="6" xfId="0" applyBorder="1"/>
    <xf numFmtId="9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/>
    <xf numFmtId="0" fontId="0" fillId="0" borderId="4" xfId="0" applyBorder="1"/>
    <xf numFmtId="42" fontId="0" fillId="0" borderId="0" xfId="0" applyNumberFormat="1" applyBorder="1"/>
    <xf numFmtId="42" fontId="0" fillId="0" borderId="8" xfId="0" applyNumberFormat="1" applyBorder="1"/>
    <xf numFmtId="42" fontId="0" fillId="0" borderId="10" xfId="0" applyNumberFormat="1" applyBorder="1"/>
    <xf numFmtId="0" fontId="8" fillId="0" borderId="0" xfId="0" applyFont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42" fontId="0" fillId="0" borderId="0" xfId="0" applyNumberFormat="1"/>
    <xf numFmtId="0" fontId="0" fillId="0" borderId="0" xfId="0" applyFont="1" applyFill="1"/>
    <xf numFmtId="0" fontId="0" fillId="0" borderId="0" xfId="0" quotePrefix="1"/>
    <xf numFmtId="0" fontId="6" fillId="0" borderId="0" xfId="0" applyFont="1"/>
    <xf numFmtId="0" fontId="11" fillId="0" borderId="0" xfId="0" applyFont="1"/>
    <xf numFmtId="44" fontId="0" fillId="0" borderId="0" xfId="1" applyFont="1"/>
    <xf numFmtId="9" fontId="0" fillId="0" borderId="0" xfId="2" applyFont="1"/>
    <xf numFmtId="9" fontId="1" fillId="0" borderId="0" xfId="2" applyFont="1" applyAlignment="1">
      <alignment horizontal="center" wrapText="1"/>
    </xf>
    <xf numFmtId="9" fontId="0" fillId="0" borderId="0" xfId="2" applyFont="1" applyAlignment="1">
      <alignment horizontal="center"/>
    </xf>
    <xf numFmtId="9" fontId="0" fillId="0" borderId="1" xfId="2" applyFont="1" applyBorder="1"/>
    <xf numFmtId="9" fontId="0" fillId="0" borderId="0" xfId="2" applyFont="1" applyAlignment="1"/>
    <xf numFmtId="9" fontId="1" fillId="0" borderId="0" xfId="2" applyFont="1"/>
    <xf numFmtId="9" fontId="1" fillId="0" borderId="0" xfId="2" applyFont="1" applyBorder="1"/>
    <xf numFmtId="9" fontId="0" fillId="0" borderId="0" xfId="2" applyFont="1" applyBorder="1"/>
    <xf numFmtId="9" fontId="0" fillId="0" borderId="8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8-19Budget-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Budget V Prior Yr"/>
      <sheetName val="Budget v. Petition"/>
      <sheetName val="Technology"/>
      <sheetName val="2017-2018"/>
      <sheetName val="Hourly Payroll"/>
      <sheetName val="Budget"/>
      <sheetName val="Payroll Detail"/>
      <sheetName val="PR Summary"/>
      <sheetName val="Sheet1"/>
      <sheetName val="Sheet2"/>
      <sheetName val="Stipends"/>
      <sheetName val="Sheet3"/>
      <sheetName val="Sheet4"/>
      <sheetName val="DCSD Salary Increase"/>
    </sheetNames>
    <sheetDataSet>
      <sheetData sheetId="0"/>
      <sheetData sheetId="1"/>
      <sheetData sheetId="2"/>
      <sheetData sheetId="3"/>
      <sheetData sheetId="4">
        <row r="8">
          <cell r="BB8">
            <v>6169597.8099999987</v>
          </cell>
        </row>
        <row r="9">
          <cell r="BB9">
            <v>724.11999999999989</v>
          </cell>
        </row>
        <row r="11">
          <cell r="BB11">
            <v>0</v>
          </cell>
        </row>
        <row r="12">
          <cell r="BB12">
            <v>150000</v>
          </cell>
        </row>
        <row r="14">
          <cell r="BB14">
            <v>15133.039999999999</v>
          </cell>
        </row>
        <row r="15">
          <cell r="BB15">
            <v>0</v>
          </cell>
        </row>
        <row r="17">
          <cell r="BB17">
            <v>40589.689999999995</v>
          </cell>
        </row>
        <row r="18">
          <cell r="BB18">
            <v>44109.29</v>
          </cell>
        </row>
        <row r="19">
          <cell r="BB19">
            <v>1020</v>
          </cell>
        </row>
        <row r="20">
          <cell r="BB20">
            <v>7799.75</v>
          </cell>
        </row>
        <row r="21">
          <cell r="BB21">
            <v>17397.75</v>
          </cell>
        </row>
        <row r="26">
          <cell r="BB26">
            <v>1378273.7999999998</v>
          </cell>
        </row>
        <row r="27">
          <cell r="BB27">
            <v>344326.99</v>
          </cell>
        </row>
        <row r="28">
          <cell r="BB28">
            <v>396695.03999999998</v>
          </cell>
        </row>
        <row r="29">
          <cell r="BB29">
            <v>369318.24000000005</v>
          </cell>
        </row>
        <row r="30">
          <cell r="BB30">
            <v>611207.55000000005</v>
          </cell>
        </row>
        <row r="31">
          <cell r="BB31">
            <v>69647.239999999991</v>
          </cell>
        </row>
        <row r="32">
          <cell r="BB32">
            <v>88116</v>
          </cell>
        </row>
        <row r="33">
          <cell r="BB33">
            <v>170667.76</v>
          </cell>
        </row>
        <row r="34">
          <cell r="BB34">
            <v>27126.25</v>
          </cell>
        </row>
        <row r="35">
          <cell r="BB35">
            <v>51376.360000000008</v>
          </cell>
        </row>
        <row r="37">
          <cell r="BB37">
            <v>101495.57999999999</v>
          </cell>
        </row>
        <row r="41">
          <cell r="BB41">
            <v>263476.23</v>
          </cell>
        </row>
        <row r="42">
          <cell r="BB42">
            <v>569729.5</v>
          </cell>
        </row>
        <row r="43">
          <cell r="BB43">
            <v>45243.850000000006</v>
          </cell>
        </row>
        <row r="44">
          <cell r="BB44">
            <v>7001.36</v>
          </cell>
        </row>
        <row r="45">
          <cell r="BB45">
            <v>19970</v>
          </cell>
        </row>
        <row r="49">
          <cell r="BB49">
            <v>12245.939999999999</v>
          </cell>
        </row>
        <row r="50">
          <cell r="BB50">
            <v>1040.49</v>
          </cell>
        </row>
        <row r="51">
          <cell r="BB51">
            <v>783.38000000000011</v>
          </cell>
        </row>
        <row r="52">
          <cell r="BB52">
            <v>633.26</v>
          </cell>
        </row>
        <row r="53">
          <cell r="BB53">
            <v>1055.19</v>
          </cell>
        </row>
        <row r="54">
          <cell r="BB54">
            <v>563.38</v>
          </cell>
        </row>
        <row r="55">
          <cell r="BB55">
            <v>1474.1200000000001</v>
          </cell>
        </row>
        <row r="56">
          <cell r="BB56">
            <v>673.2</v>
          </cell>
        </row>
        <row r="57">
          <cell r="BB57">
            <v>2560.27</v>
          </cell>
        </row>
        <row r="58">
          <cell r="BB58">
            <v>1627.4099999999999</v>
          </cell>
        </row>
        <row r="59">
          <cell r="BB59">
            <v>8256.16</v>
          </cell>
        </row>
        <row r="60">
          <cell r="BB60">
            <v>872.36</v>
          </cell>
        </row>
        <row r="61">
          <cell r="BB61">
            <v>643.80999999999995</v>
          </cell>
        </row>
        <row r="62">
          <cell r="BB62">
            <v>382.26</v>
          </cell>
        </row>
        <row r="63">
          <cell r="BB63">
            <v>162.37</v>
          </cell>
        </row>
        <row r="64">
          <cell r="BB64">
            <v>366.49</v>
          </cell>
        </row>
        <row r="65">
          <cell r="BB65">
            <v>434.53999999999996</v>
          </cell>
        </row>
        <row r="66">
          <cell r="BB66">
            <v>367.16999999999996</v>
          </cell>
        </row>
        <row r="67">
          <cell r="BB67">
            <v>882.94</v>
          </cell>
        </row>
        <row r="68">
          <cell r="BB68">
            <v>1035.6100000000001</v>
          </cell>
        </row>
        <row r="69">
          <cell r="BB69">
            <v>3098.7200000000003</v>
          </cell>
        </row>
        <row r="70">
          <cell r="BB70">
            <v>12279.97</v>
          </cell>
        </row>
        <row r="71">
          <cell r="BB71">
            <v>8238.8700000000008</v>
          </cell>
        </row>
        <row r="72">
          <cell r="BB72">
            <v>9216.130000000001</v>
          </cell>
        </row>
        <row r="73">
          <cell r="BB73">
            <v>14123.769999999999</v>
          </cell>
        </row>
        <row r="74">
          <cell r="BB74">
            <v>16791.84</v>
          </cell>
        </row>
        <row r="75">
          <cell r="BB75">
            <v>12213.3</v>
          </cell>
        </row>
        <row r="76">
          <cell r="BB76">
            <v>13305.5</v>
          </cell>
        </row>
        <row r="77">
          <cell r="BB77">
            <v>14543.4</v>
          </cell>
        </row>
        <row r="78">
          <cell r="BB78">
            <v>14970.34</v>
          </cell>
        </row>
        <row r="80">
          <cell r="BB80">
            <v>806.65000000000009</v>
          </cell>
        </row>
        <row r="81">
          <cell r="BB81">
            <v>23374.059999999998</v>
          </cell>
        </row>
        <row r="82">
          <cell r="BB82">
            <v>10370.920000000002</v>
          </cell>
        </row>
        <row r="83">
          <cell r="BB83">
            <v>2373.1800000000003</v>
          </cell>
        </row>
        <row r="84">
          <cell r="BB84">
            <v>854.05</v>
          </cell>
        </row>
        <row r="85">
          <cell r="BB85">
            <v>1680.3700000000001</v>
          </cell>
        </row>
        <row r="86">
          <cell r="BB86">
            <v>2974.6900000000005</v>
          </cell>
        </row>
        <row r="87">
          <cell r="BB87">
            <v>3532.5299999999997</v>
          </cell>
        </row>
        <row r="88">
          <cell r="BB88">
            <v>3050.6099999999997</v>
          </cell>
        </row>
        <row r="89">
          <cell r="BB89">
            <v>4457.04</v>
          </cell>
        </row>
        <row r="90">
          <cell r="BB90">
            <v>1335</v>
          </cell>
        </row>
        <row r="91">
          <cell r="BB91">
            <v>1122</v>
          </cell>
        </row>
        <row r="92">
          <cell r="BB92">
            <v>2919.2299999999996</v>
          </cell>
        </row>
        <row r="94">
          <cell r="BB94">
            <v>51828.92</v>
          </cell>
        </row>
        <row r="95">
          <cell r="BB95">
            <v>24188.48</v>
          </cell>
        </row>
        <row r="96">
          <cell r="BB96">
            <v>10432.879999999999</v>
          </cell>
        </row>
        <row r="97">
          <cell r="BB97">
            <v>9999.6999999999989</v>
          </cell>
        </row>
        <row r="99">
          <cell r="BB99">
            <v>4354.7299999999996</v>
          </cell>
        </row>
        <row r="100">
          <cell r="BB100">
            <v>1528.39</v>
          </cell>
        </row>
        <row r="104">
          <cell r="BB104">
            <v>71373.58</v>
          </cell>
        </row>
        <row r="105">
          <cell r="BB105">
            <v>5585.96</v>
          </cell>
        </row>
        <row r="106">
          <cell r="BB106">
            <v>1806.69</v>
          </cell>
        </row>
        <row r="107">
          <cell r="BB107">
            <v>27512.73</v>
          </cell>
        </row>
        <row r="108">
          <cell r="BB108">
            <v>695</v>
          </cell>
        </row>
        <row r="109">
          <cell r="BB109">
            <v>331.67</v>
          </cell>
        </row>
        <row r="110">
          <cell r="BB110">
            <v>2797.77</v>
          </cell>
        </row>
        <row r="111">
          <cell r="BB111">
            <v>5807.6100000000006</v>
          </cell>
        </row>
        <row r="113">
          <cell r="BB113">
            <v>37770.65</v>
          </cell>
        </row>
        <row r="114">
          <cell r="BB114">
            <v>6301.83</v>
          </cell>
        </row>
        <row r="115">
          <cell r="BB115">
            <v>500</v>
          </cell>
        </row>
        <row r="116">
          <cell r="BB116">
            <v>7951.23</v>
          </cell>
        </row>
        <row r="117">
          <cell r="BB117">
            <v>546.25</v>
          </cell>
        </row>
        <row r="118">
          <cell r="BB118">
            <v>19782</v>
          </cell>
        </row>
        <row r="119">
          <cell r="BB119">
            <v>0</v>
          </cell>
        </row>
        <row r="120">
          <cell r="BB120">
            <v>715</v>
          </cell>
        </row>
        <row r="121">
          <cell r="BB121">
            <v>16063.439999999999</v>
          </cell>
        </row>
        <row r="122">
          <cell r="BB122">
            <v>514.95000000000005</v>
          </cell>
        </row>
        <row r="129">
          <cell r="BB129">
            <v>5813.43</v>
          </cell>
        </row>
        <row r="130">
          <cell r="BB130">
            <v>2803.52</v>
          </cell>
        </row>
        <row r="131">
          <cell r="BB131">
            <v>703</v>
          </cell>
        </row>
        <row r="132">
          <cell r="BB132">
            <v>1229.24</v>
          </cell>
        </row>
        <row r="133">
          <cell r="BB133">
            <v>252.5</v>
          </cell>
        </row>
        <row r="134">
          <cell r="BB134">
            <v>4032</v>
          </cell>
        </row>
        <row r="135">
          <cell r="BB135">
            <v>3557.8700000000003</v>
          </cell>
        </row>
        <row r="136">
          <cell r="BB136">
            <v>10430</v>
          </cell>
        </row>
        <row r="138">
          <cell r="BB138">
            <v>91796.58</v>
          </cell>
        </row>
        <row r="139">
          <cell r="BB139">
            <v>19828.900000000001</v>
          </cell>
        </row>
        <row r="140">
          <cell r="BB140">
            <v>19880</v>
          </cell>
        </row>
        <row r="141">
          <cell r="BB141">
            <v>7530.86</v>
          </cell>
        </row>
        <row r="142">
          <cell r="BB142">
            <v>7931.9299999999994</v>
          </cell>
        </row>
        <row r="143">
          <cell r="BB143">
            <v>4236.45</v>
          </cell>
        </row>
        <row r="144">
          <cell r="BB144">
            <v>1050.7999999999997</v>
          </cell>
        </row>
        <row r="145">
          <cell r="BB145">
            <v>87391.12</v>
          </cell>
        </row>
        <row r="146">
          <cell r="BB146">
            <v>3666</v>
          </cell>
        </row>
        <row r="147">
          <cell r="BB147">
            <v>8419.8200000000015</v>
          </cell>
        </row>
        <row r="148">
          <cell r="BB148">
            <v>28542</v>
          </cell>
        </row>
        <row r="153">
          <cell r="BB153">
            <v>3430</v>
          </cell>
        </row>
        <row r="154">
          <cell r="BB154">
            <v>621.19000000000005</v>
          </cell>
        </row>
        <row r="155">
          <cell r="BB155">
            <v>6141.29</v>
          </cell>
        </row>
        <row r="156">
          <cell r="BB156">
            <v>3002</v>
          </cell>
        </row>
        <row r="157">
          <cell r="BB157">
            <v>28163.97</v>
          </cell>
        </row>
        <row r="165">
          <cell r="BB165">
            <v>490030</v>
          </cell>
        </row>
      </sheetData>
      <sheetData sheetId="5"/>
      <sheetData sheetId="6">
        <row r="7">
          <cell r="E7">
            <v>6409200</v>
          </cell>
          <cell r="J7" t="str">
            <v>588 Students @ 100% of 2017-18 per pupil funding (as of 04/30/18)</v>
          </cell>
        </row>
        <row r="12">
          <cell r="E12">
            <v>1500</v>
          </cell>
        </row>
        <row r="13">
          <cell r="E13">
            <v>8000</v>
          </cell>
          <cell r="J13" t="str">
            <v>Principal Account - Box Tops, Publix, Target, Spirit Nights</v>
          </cell>
        </row>
        <row r="15">
          <cell r="E15">
            <v>42120</v>
          </cell>
          <cell r="J15" t="str">
            <v>17-18 average $3900/month + 4% increase (adding Breakfast)</v>
          </cell>
        </row>
        <row r="16">
          <cell r="E16">
            <v>45760</v>
          </cell>
          <cell r="J16" t="str">
            <v>4% increase over prior year</v>
          </cell>
        </row>
        <row r="17">
          <cell r="E17">
            <v>8500</v>
          </cell>
          <cell r="J17" t="str">
            <v>$700/month for 10 months + $150/month for Before-Care</v>
          </cell>
        </row>
        <row r="18">
          <cell r="E18">
            <v>1000</v>
          </cell>
        </row>
        <row r="23">
          <cell r="E23">
            <v>1537931.5</v>
          </cell>
          <cell r="J23" t="str">
            <v>3 new FTE Middle School teachers</v>
          </cell>
        </row>
        <row r="24">
          <cell r="E24">
            <v>312665</v>
          </cell>
          <cell r="J24" t="str">
            <v>Number of Assistants consistant, coded differently</v>
          </cell>
        </row>
        <row r="26">
          <cell r="J26" t="str">
            <v>Adding 1 assistant</v>
          </cell>
        </row>
        <row r="28">
          <cell r="E28">
            <v>68000</v>
          </cell>
        </row>
        <row r="29">
          <cell r="E29">
            <v>93690.614000000001</v>
          </cell>
          <cell r="J29" t="str">
            <v>Summer Institute, After-school Sponsors, Middle School Sports, Bonuses</v>
          </cell>
        </row>
        <row r="30">
          <cell r="E30">
            <v>113320.6</v>
          </cell>
        </row>
        <row r="31">
          <cell r="E31">
            <v>64272</v>
          </cell>
        </row>
        <row r="32">
          <cell r="E32">
            <v>22575</v>
          </cell>
        </row>
        <row r="33">
          <cell r="E33">
            <v>52400</v>
          </cell>
        </row>
        <row r="34">
          <cell r="E34">
            <v>114955.54000000001</v>
          </cell>
        </row>
        <row r="35">
          <cell r="E35">
            <v>35000</v>
          </cell>
        </row>
        <row r="36">
          <cell r="I36">
            <v>51500</v>
          </cell>
        </row>
        <row r="41">
          <cell r="I41">
            <v>290400</v>
          </cell>
          <cell r="J41" t="str">
            <v>10% increase over prior year</v>
          </cell>
        </row>
        <row r="42">
          <cell r="I42">
            <v>714500</v>
          </cell>
          <cell r="J42" t="str">
            <v>Employer contribution @ 20.90%, up from 16.81% in prior year</v>
          </cell>
        </row>
        <row r="43">
          <cell r="I43">
            <v>45500</v>
          </cell>
        </row>
        <row r="44">
          <cell r="I44">
            <v>8000</v>
          </cell>
        </row>
        <row r="45">
          <cell r="I45">
            <v>17000</v>
          </cell>
          <cell r="J45" t="str">
            <v>Renewed annual policy (starts 05/20/17)</v>
          </cell>
        </row>
        <row r="49">
          <cell r="E49">
            <v>16000</v>
          </cell>
          <cell r="J49" t="str">
            <v>General Classroom supplies ($500/class)</v>
          </cell>
        </row>
        <row r="50">
          <cell r="E50">
            <v>1500</v>
          </cell>
          <cell r="J50" t="str">
            <v>$500/classroom</v>
          </cell>
        </row>
        <row r="51">
          <cell r="E51">
            <v>1500</v>
          </cell>
        </row>
        <row r="52">
          <cell r="E52">
            <v>1500</v>
          </cell>
        </row>
        <row r="53">
          <cell r="E53">
            <v>1500</v>
          </cell>
        </row>
        <row r="54">
          <cell r="E54">
            <v>1500</v>
          </cell>
        </row>
        <row r="55">
          <cell r="E55">
            <v>1500</v>
          </cell>
        </row>
        <row r="56">
          <cell r="E56">
            <v>1500</v>
          </cell>
        </row>
        <row r="57">
          <cell r="E57">
            <v>1500</v>
          </cell>
        </row>
        <row r="58">
          <cell r="E58">
            <v>1500</v>
          </cell>
        </row>
        <row r="59">
          <cell r="E59">
            <v>9000</v>
          </cell>
          <cell r="J59" t="str">
            <v>General Exhibit Night/Workshop Supplies</v>
          </cell>
        </row>
        <row r="60">
          <cell r="E60">
            <v>1200</v>
          </cell>
          <cell r="J60" t="str">
            <v>$100/class/unit</v>
          </cell>
        </row>
        <row r="61">
          <cell r="E61">
            <v>1200</v>
          </cell>
        </row>
        <row r="62">
          <cell r="E62">
            <v>1200</v>
          </cell>
        </row>
        <row r="63">
          <cell r="E63">
            <v>1200</v>
          </cell>
        </row>
        <row r="64">
          <cell r="E64">
            <v>1200</v>
          </cell>
        </row>
        <row r="65">
          <cell r="E65">
            <v>1200</v>
          </cell>
        </row>
        <row r="66">
          <cell r="E66">
            <v>1200</v>
          </cell>
        </row>
        <row r="67">
          <cell r="E67">
            <v>1200</v>
          </cell>
        </row>
        <row r="68">
          <cell r="E68">
            <v>1200</v>
          </cell>
        </row>
        <row r="69">
          <cell r="E69">
            <v>4000</v>
          </cell>
        </row>
        <row r="70">
          <cell r="E70">
            <v>12000</v>
          </cell>
          <cell r="J70" t="str">
            <v>Avg. $12,000/grade expecting same trips as prior year</v>
          </cell>
        </row>
        <row r="71">
          <cell r="E71">
            <v>12000</v>
          </cell>
        </row>
        <row r="72">
          <cell r="E72">
            <v>12000</v>
          </cell>
        </row>
        <row r="73">
          <cell r="E73">
            <v>12000</v>
          </cell>
        </row>
        <row r="74">
          <cell r="E74">
            <v>12000</v>
          </cell>
        </row>
        <row r="75">
          <cell r="E75">
            <v>12000</v>
          </cell>
        </row>
        <row r="76">
          <cell r="E76">
            <v>12000</v>
          </cell>
        </row>
        <row r="77">
          <cell r="E77">
            <v>12000</v>
          </cell>
        </row>
        <row r="78">
          <cell r="E78">
            <v>12000</v>
          </cell>
        </row>
        <row r="79">
          <cell r="E79">
            <v>35000</v>
          </cell>
        </row>
        <row r="80">
          <cell r="E80">
            <v>20000</v>
          </cell>
          <cell r="J80" t="str">
            <v xml:space="preserve">MAP; Milestones prep;Writing pre-assess </v>
          </cell>
        </row>
        <row r="81">
          <cell r="E81">
            <v>3000</v>
          </cell>
        </row>
        <row r="82">
          <cell r="E82">
            <v>750</v>
          </cell>
        </row>
        <row r="83">
          <cell r="E83">
            <v>2500</v>
          </cell>
        </row>
        <row r="84">
          <cell r="E84">
            <v>4000</v>
          </cell>
        </row>
        <row r="85">
          <cell r="E85">
            <v>4000</v>
          </cell>
        </row>
        <row r="86">
          <cell r="E86">
            <v>3000</v>
          </cell>
        </row>
        <row r="87">
          <cell r="E87">
            <v>1500</v>
          </cell>
        </row>
        <row r="88">
          <cell r="E88">
            <v>1500</v>
          </cell>
        </row>
        <row r="89">
          <cell r="E89">
            <v>1000</v>
          </cell>
        </row>
        <row r="90">
          <cell r="E90">
            <v>2500</v>
          </cell>
        </row>
        <row r="91">
          <cell r="E91">
            <v>10000</v>
          </cell>
        </row>
        <row r="92">
          <cell r="E92">
            <v>50000</v>
          </cell>
        </row>
        <row r="93">
          <cell r="E93">
            <v>30000</v>
          </cell>
          <cell r="J93" t="str">
            <v>License and apps for classrooms (school and home use)</v>
          </cell>
        </row>
        <row r="94">
          <cell r="E94">
            <v>15000</v>
          </cell>
          <cell r="J94" t="str">
            <v>New classroom equipment, computer lab</v>
          </cell>
        </row>
        <row r="95">
          <cell r="E95">
            <v>10000</v>
          </cell>
          <cell r="J95" t="str">
            <v xml:space="preserve"> </v>
          </cell>
        </row>
        <row r="97">
          <cell r="E97">
            <v>2000</v>
          </cell>
        </row>
        <row r="102">
          <cell r="I102">
            <v>75000</v>
          </cell>
          <cell r="J102" t="str">
            <v>Offset of Food Services Revenue + 10,000 profit(covering part of Salary)</v>
          </cell>
        </row>
        <row r="103">
          <cell r="I103">
            <v>10800</v>
          </cell>
          <cell r="J103" t="str">
            <v>$900/month</v>
          </cell>
        </row>
        <row r="104">
          <cell r="E104">
            <v>2000</v>
          </cell>
        </row>
        <row r="105">
          <cell r="I105">
            <v>26400</v>
          </cell>
          <cell r="J105" t="str">
            <v>$2200/month (includes copy overages)</v>
          </cell>
        </row>
        <row r="106">
          <cell r="I106">
            <v>1000</v>
          </cell>
        </row>
        <row r="107">
          <cell r="I107">
            <v>1500</v>
          </cell>
        </row>
        <row r="108">
          <cell r="I108">
            <v>5000</v>
          </cell>
        </row>
        <row r="110">
          <cell r="I110">
            <v>40000</v>
          </cell>
        </row>
        <row r="111">
          <cell r="I111">
            <v>15000</v>
          </cell>
        </row>
        <row r="113">
          <cell r="I113">
            <v>15000</v>
          </cell>
        </row>
        <row r="114">
          <cell r="I114">
            <v>1400</v>
          </cell>
          <cell r="J114" t="str">
            <v>New Employees &amp; Existing staff every 5 years</v>
          </cell>
        </row>
        <row r="115">
          <cell r="I115">
            <v>20000</v>
          </cell>
        </row>
        <row r="116">
          <cell r="I116">
            <v>500</v>
          </cell>
        </row>
        <row r="117">
          <cell r="I117">
            <v>2000</v>
          </cell>
        </row>
        <row r="118">
          <cell r="I118">
            <v>15000</v>
          </cell>
          <cell r="J118" t="str">
            <v>$1200/month+ W2s</v>
          </cell>
        </row>
        <row r="119">
          <cell r="I119">
            <v>850</v>
          </cell>
          <cell r="J119" t="str">
            <v>Support for QuickBooks &amp; Volunteer Software</v>
          </cell>
        </row>
        <row r="127">
          <cell r="E127">
            <v>6000</v>
          </cell>
          <cell r="J127" t="str">
            <v>General</v>
          </cell>
        </row>
        <row r="128">
          <cell r="E128">
            <v>5000</v>
          </cell>
          <cell r="J128" t="str">
            <v>Elevator Annual Contract &amp; Lighting</v>
          </cell>
        </row>
        <row r="129">
          <cell r="E129">
            <v>2000</v>
          </cell>
          <cell r="J129" t="str">
            <v xml:space="preserve">repairs  </v>
          </cell>
        </row>
        <row r="130">
          <cell r="E130">
            <v>3600</v>
          </cell>
          <cell r="J130" t="str">
            <v>Monthly agreement</v>
          </cell>
        </row>
        <row r="131">
          <cell r="E131">
            <v>2500</v>
          </cell>
          <cell r="J131" t="str">
            <v>Routine maint., filters</v>
          </cell>
        </row>
        <row r="132">
          <cell r="E132">
            <v>1000</v>
          </cell>
          <cell r="J132" t="str">
            <v>annual fire inspections</v>
          </cell>
        </row>
        <row r="133">
          <cell r="E133">
            <v>4500</v>
          </cell>
          <cell r="J133" t="str">
            <v>door control and badges w/ annual contract</v>
          </cell>
        </row>
        <row r="134">
          <cell r="I134">
            <v>12200</v>
          </cell>
          <cell r="J134" t="str">
            <v>$810/month + $2000 annual one time maintenance</v>
          </cell>
        </row>
        <row r="135">
          <cell r="E135">
            <v>20000</v>
          </cell>
          <cell r="J135" t="str">
            <v>Floor Cleaning</v>
          </cell>
        </row>
        <row r="136">
          <cell r="J136" t="str">
            <v>Same as prior year</v>
          </cell>
        </row>
        <row r="137">
          <cell r="E137">
            <v>99000</v>
          </cell>
        </row>
        <row r="138">
          <cell r="I138">
            <v>8000</v>
          </cell>
          <cell r="J138" t="str">
            <v>$900/month for 10 months</v>
          </cell>
        </row>
        <row r="139">
          <cell r="I139">
            <v>9000</v>
          </cell>
          <cell r="J139" t="str">
            <v>$750/month (10% increase over prior year)</v>
          </cell>
        </row>
        <row r="140">
          <cell r="I140">
            <v>4800</v>
          </cell>
          <cell r="J140" t="str">
            <v>$400/month</v>
          </cell>
        </row>
        <row r="141">
          <cell r="I141">
            <v>1200</v>
          </cell>
          <cell r="J141" t="str">
            <v>$100/month</v>
          </cell>
        </row>
        <row r="142">
          <cell r="I142">
            <v>92610</v>
          </cell>
          <cell r="J142" t="str">
            <v>$7350/month (5% increase over prior year)</v>
          </cell>
        </row>
        <row r="143">
          <cell r="I143">
            <v>3000</v>
          </cell>
          <cell r="J143" t="str">
            <v>$200/month + semi-annual ant treatment $600</v>
          </cell>
        </row>
        <row r="144">
          <cell r="I144">
            <v>8400</v>
          </cell>
          <cell r="J144" t="str">
            <v>$700  - phone and internet per month</v>
          </cell>
        </row>
        <row r="145">
          <cell r="I145">
            <v>30450</v>
          </cell>
          <cell r="J145" t="str">
            <v>5% Increase over previous year</v>
          </cell>
        </row>
        <row r="150">
          <cell r="E150">
            <v>3800</v>
          </cell>
          <cell r="J150" t="str">
            <v>GCSA dues &amp; SACS dues ($950)</v>
          </cell>
        </row>
        <row r="151">
          <cell r="I151">
            <v>1800</v>
          </cell>
          <cell r="J151" t="str">
            <v>PayPal &amp; Misc fees</v>
          </cell>
        </row>
        <row r="152">
          <cell r="I152">
            <v>1000</v>
          </cell>
          <cell r="J152" t="str">
            <v>Interest on LOC</v>
          </cell>
        </row>
        <row r="154">
          <cell r="I154">
            <v>3150</v>
          </cell>
          <cell r="J154" t="str">
            <v>5% Increase over previous year</v>
          </cell>
        </row>
        <row r="166">
          <cell r="E166">
            <v>600000</v>
          </cell>
        </row>
      </sheetData>
      <sheetData sheetId="7">
        <row r="123">
          <cell r="G123">
            <v>24000</v>
          </cell>
        </row>
        <row r="142">
          <cell r="I142">
            <v>413912.625</v>
          </cell>
        </row>
        <row r="143">
          <cell r="I143">
            <v>443507.5</v>
          </cell>
        </row>
        <row r="144">
          <cell r="I144">
            <v>641633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workbookViewId="0">
      <selection activeCell="E15" sqref="E15"/>
    </sheetView>
  </sheetViews>
  <sheetFormatPr baseColWidth="10" defaultColWidth="8.83203125" defaultRowHeight="15" x14ac:dyDescent="0.2"/>
  <cols>
    <col min="1" max="1" width="3.33203125" customWidth="1"/>
    <col min="2" max="2" width="3.1640625" customWidth="1"/>
    <col min="4" max="4" width="95.5" customWidth="1"/>
    <col min="7" max="7" width="14.33203125" bestFit="1" customWidth="1"/>
  </cols>
  <sheetData>
    <row r="1" spans="1:14" ht="16" x14ac:dyDescent="0.2">
      <c r="A1" s="53" t="s">
        <v>139</v>
      </c>
    </row>
    <row r="2" spans="1:14" x14ac:dyDescent="0.2">
      <c r="A2" s="54" t="s">
        <v>140</v>
      </c>
    </row>
    <row r="3" spans="1:14" ht="16" x14ac:dyDescent="0.2">
      <c r="B3" s="53" t="s">
        <v>3</v>
      </c>
    </row>
    <row r="4" spans="1:14" ht="16" x14ac:dyDescent="0.2">
      <c r="B4" s="53" t="s">
        <v>141</v>
      </c>
    </row>
    <row r="5" spans="1:14" ht="16" x14ac:dyDescent="0.2">
      <c r="B5" s="55" t="s">
        <v>142</v>
      </c>
    </row>
    <row r="6" spans="1:14" ht="16" x14ac:dyDescent="0.2">
      <c r="B6" s="56" t="s">
        <v>143</v>
      </c>
    </row>
    <row r="7" spans="1:14" ht="16" x14ac:dyDescent="0.2">
      <c r="B7" s="56" t="s">
        <v>144</v>
      </c>
    </row>
    <row r="8" spans="1:14" ht="16" x14ac:dyDescent="0.2">
      <c r="B8" s="53"/>
    </row>
    <row r="9" spans="1:14" ht="16" x14ac:dyDescent="0.2">
      <c r="B9" s="53"/>
      <c r="C9" t="s">
        <v>145</v>
      </c>
    </row>
    <row r="10" spans="1:14" ht="16" x14ac:dyDescent="0.2">
      <c r="B10" s="53"/>
      <c r="D10" t="s">
        <v>146</v>
      </c>
      <c r="E10" s="57">
        <f>+(518737/572)*12</f>
        <v>10882.594405594406</v>
      </c>
      <c r="G10" s="62"/>
      <c r="J10" s="57"/>
      <c r="N10" s="57"/>
    </row>
    <row r="11" spans="1:14" ht="16" x14ac:dyDescent="0.2">
      <c r="B11" s="53"/>
      <c r="D11" t="s">
        <v>147</v>
      </c>
      <c r="G11" s="62"/>
    </row>
    <row r="12" spans="1:14" ht="16" x14ac:dyDescent="0.2">
      <c r="B12" s="53"/>
      <c r="D12" t="s">
        <v>148</v>
      </c>
    </row>
    <row r="13" spans="1:14" ht="16" x14ac:dyDescent="0.2">
      <c r="B13" s="53"/>
    </row>
    <row r="14" spans="1:14" ht="16" x14ac:dyDescent="0.2">
      <c r="B14" s="53"/>
      <c r="C14" t="s">
        <v>149</v>
      </c>
    </row>
    <row r="15" spans="1:14" ht="16" x14ac:dyDescent="0.2">
      <c r="B15" s="53"/>
    </row>
    <row r="16" spans="1:14" ht="16" x14ac:dyDescent="0.2">
      <c r="B16" s="53"/>
      <c r="C16" t="s">
        <v>150</v>
      </c>
    </row>
    <row r="17" spans="1:14" ht="16" x14ac:dyDescent="0.2">
      <c r="B17" s="53"/>
    </row>
    <row r="18" spans="1:14" ht="16" x14ac:dyDescent="0.2">
      <c r="B18" s="53"/>
      <c r="C18" t="s">
        <v>151</v>
      </c>
    </row>
    <row r="19" spans="1:14" ht="16" x14ac:dyDescent="0.2">
      <c r="B19" s="53"/>
    </row>
    <row r="20" spans="1:14" ht="16" x14ac:dyDescent="0.2">
      <c r="B20" s="53"/>
      <c r="C20" s="27" t="s">
        <v>152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6" x14ac:dyDescent="0.2">
      <c r="B21" s="53"/>
      <c r="C21" s="28"/>
      <c r="D21" s="28" t="s">
        <v>153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ht="16" x14ac:dyDescent="0.2">
      <c r="B22" s="53"/>
      <c r="C22" s="28"/>
      <c r="D22" s="28" t="s">
        <v>154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ht="16" x14ac:dyDescent="0.2">
      <c r="B23" s="56"/>
      <c r="C23" s="28"/>
      <c r="D23" s="28" t="s">
        <v>155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ht="16" x14ac:dyDescent="0.2">
      <c r="B24" s="56"/>
      <c r="C24" s="28"/>
      <c r="D24" s="28" t="s">
        <v>156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6" x14ac:dyDescent="0.2">
      <c r="B25" s="56"/>
      <c r="C25" s="28"/>
      <c r="D25" s="28" t="s">
        <v>157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x14ac:dyDescent="0.2">
      <c r="C26" s="28"/>
      <c r="D26" s="28" t="s">
        <v>158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6" x14ac:dyDescent="0.2">
      <c r="B27" s="53"/>
      <c r="C27" s="28"/>
      <c r="D27" s="28" t="s">
        <v>159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x14ac:dyDescent="0.2">
      <c r="C28" s="58"/>
      <c r="D28" s="28" t="s">
        <v>160</v>
      </c>
      <c r="E28" s="28"/>
      <c r="F28" s="28"/>
      <c r="G28" s="28"/>
      <c r="H28" s="28"/>
    </row>
    <row r="29" spans="1:14" ht="16" x14ac:dyDescent="0.2">
      <c r="A29" s="59"/>
      <c r="B29" s="56"/>
    </row>
    <row r="30" spans="1:14" x14ac:dyDescent="0.2">
      <c r="B30" s="16"/>
    </row>
    <row r="31" spans="1:14" x14ac:dyDescent="0.2">
      <c r="B31" s="16"/>
    </row>
    <row r="32" spans="1:14" x14ac:dyDescent="0.2">
      <c r="B32" s="16"/>
    </row>
    <row r="33" spans="1:14" x14ac:dyDescent="0.2">
      <c r="A33" s="59"/>
      <c r="C33" s="16"/>
    </row>
    <row r="34" spans="1:14" x14ac:dyDescent="0.2">
      <c r="C34" s="28"/>
    </row>
    <row r="35" spans="1:14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4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1:14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4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4" x14ac:dyDescent="0.2">
      <c r="A39" s="16"/>
      <c r="B39" s="16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6" x14ac:dyDescent="0.2">
      <c r="A40" s="16"/>
      <c r="B40" s="16"/>
      <c r="C40" s="61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x14ac:dyDescent="0.2">
      <c r="A41" s="16"/>
      <c r="B41" s="16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x14ac:dyDescent="0.2">
      <c r="A42" s="16"/>
      <c r="B42" s="16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x14ac:dyDescent="0.2">
      <c r="A43" s="16"/>
      <c r="B43" s="16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x14ac:dyDescent="0.2">
      <c r="A44" s="16"/>
      <c r="B44" s="16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x14ac:dyDescent="0.2">
      <c r="A45" s="16"/>
      <c r="B45" s="16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x14ac:dyDescent="0.2">
      <c r="A46" s="16"/>
      <c r="B46" s="16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x14ac:dyDescent="0.2">
      <c r="A47" s="16"/>
      <c r="B47" s="16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8"/>
  <sheetViews>
    <sheetView workbookViewId="0">
      <selection activeCell="G166" sqref="G166"/>
    </sheetView>
  </sheetViews>
  <sheetFormatPr baseColWidth="10" defaultColWidth="8.83203125" defaultRowHeight="15" x14ac:dyDescent="0.2"/>
  <cols>
    <col min="1" max="1" width="4.33203125" customWidth="1"/>
    <col min="2" max="2" width="3.6640625" customWidth="1"/>
    <col min="3" max="3" width="42.5" bestFit="1" customWidth="1"/>
    <col min="4" max="4" width="1.6640625" customWidth="1"/>
    <col min="5" max="5" width="14.6640625" bestFit="1" customWidth="1"/>
    <col min="6" max="6" width="3.5" customWidth="1"/>
    <col min="7" max="7" width="11.33203125" bestFit="1" customWidth="1"/>
    <col min="8" max="8" width="3.5" customWidth="1"/>
    <col min="9" max="9" width="11.33203125" bestFit="1" customWidth="1"/>
    <col min="10" max="10" width="11.1640625" style="63" bestFit="1" customWidth="1"/>
    <col min="11" max="11" width="19.6640625" bestFit="1" customWidth="1"/>
  </cols>
  <sheetData>
    <row r="1" spans="1:16" ht="21" x14ac:dyDescent="0.25">
      <c r="C1" s="1" t="s">
        <v>0</v>
      </c>
    </row>
    <row r="2" spans="1:16" ht="21" x14ac:dyDescent="0.25">
      <c r="A2" s="2"/>
      <c r="B2" s="2"/>
      <c r="C2" s="3" t="s">
        <v>1</v>
      </c>
      <c r="D2" s="2"/>
      <c r="E2" s="4" t="s">
        <v>2</v>
      </c>
      <c r="F2" s="5" t="s">
        <v>3</v>
      </c>
      <c r="G2" s="6" t="s">
        <v>4</v>
      </c>
      <c r="H2" s="4"/>
      <c r="I2" s="4" t="s">
        <v>5</v>
      </c>
      <c r="J2" s="64" t="s">
        <v>6</v>
      </c>
      <c r="K2" s="11"/>
    </row>
    <row r="3" spans="1:16" x14ac:dyDescent="0.2">
      <c r="E3" s="5" t="s">
        <v>7</v>
      </c>
      <c r="F3" s="5"/>
      <c r="G3" s="7" t="s">
        <v>8</v>
      </c>
      <c r="H3" s="7"/>
      <c r="I3" s="7"/>
      <c r="J3" s="65"/>
    </row>
    <row r="4" spans="1:16" x14ac:dyDescent="0.2">
      <c r="A4" s="8" t="s">
        <v>9</v>
      </c>
      <c r="B4" s="8"/>
      <c r="C4" s="8"/>
      <c r="G4" s="9"/>
      <c r="H4" s="9"/>
      <c r="I4" s="9"/>
    </row>
    <row r="5" spans="1:16" x14ac:dyDescent="0.2">
      <c r="C5" s="10" t="s">
        <v>10</v>
      </c>
      <c r="E5" s="9">
        <f>+'[1]2017-2018'!BB8</f>
        <v>6169597.8099999987</v>
      </c>
      <c r="F5" s="9"/>
      <c r="G5" s="9">
        <f>+[1]Budget!E7</f>
        <v>6409200</v>
      </c>
      <c r="H5" s="9"/>
      <c r="I5" s="9">
        <f>+G5-E5</f>
        <v>239602.19000000134</v>
      </c>
      <c r="J5" s="63">
        <f>+I5/E5</f>
        <v>3.883594966460243E-2</v>
      </c>
      <c r="K5" s="12" t="str">
        <f>+[1]Budget!J7</f>
        <v>588 Students @ 100% of 2017-18 per pupil funding (as of 04/30/18)</v>
      </c>
    </row>
    <row r="6" spans="1:16" x14ac:dyDescent="0.2">
      <c r="C6" s="10" t="s">
        <v>11</v>
      </c>
      <c r="E6" s="9">
        <f>+'[1]2017-2018'!BB9</f>
        <v>724.11999999999989</v>
      </c>
      <c r="F6" s="9"/>
      <c r="G6" s="9">
        <f>+[1]Budget!E8</f>
        <v>0</v>
      </c>
      <c r="H6" s="9"/>
      <c r="I6" s="9">
        <f t="shared" ref="I6:I14" si="0">+G6-E6</f>
        <v>-724.11999999999989</v>
      </c>
      <c r="J6" s="63">
        <f t="shared" ref="J6:J9" si="1">+I6/E6</f>
        <v>-1</v>
      </c>
      <c r="K6" s="12"/>
    </row>
    <row r="7" spans="1:16" x14ac:dyDescent="0.2">
      <c r="C7" s="10" t="s">
        <v>12</v>
      </c>
      <c r="E7" s="9">
        <f>+'[1]2017-2018'!BB11+'[1]2017-2018'!BB12</f>
        <v>150000</v>
      </c>
      <c r="F7" s="9"/>
      <c r="G7" s="9">
        <f>+[1]Budget!E10</f>
        <v>0</v>
      </c>
      <c r="H7" s="9"/>
      <c r="I7" s="9">
        <f t="shared" si="0"/>
        <v>-150000</v>
      </c>
      <c r="K7" s="12"/>
    </row>
    <row r="8" spans="1:16" x14ac:dyDescent="0.2">
      <c r="C8" s="10" t="s">
        <v>13</v>
      </c>
      <c r="E8" s="9">
        <f>+'[1]2017-2018'!BB19</f>
        <v>1020</v>
      </c>
      <c r="F8" s="9"/>
      <c r="G8" s="9">
        <f>+[1]Budget!E12</f>
        <v>1500</v>
      </c>
      <c r="H8" s="9"/>
      <c r="I8" s="9">
        <f t="shared" si="0"/>
        <v>480</v>
      </c>
      <c r="J8" s="63">
        <f t="shared" si="1"/>
        <v>0.47058823529411764</v>
      </c>
      <c r="K8" s="12"/>
    </row>
    <row r="9" spans="1:16" ht="14" customHeight="1" x14ac:dyDescent="0.2">
      <c r="C9" s="10" t="s">
        <v>14</v>
      </c>
      <c r="E9" s="9">
        <f>+'[1]2017-2018'!BB14+'[1]2017-2018'!BB15</f>
        <v>15133.039999999999</v>
      </c>
      <c r="F9" s="9"/>
      <c r="G9" s="9">
        <f>+[1]Budget!E13</f>
        <v>8000</v>
      </c>
      <c r="H9" s="9"/>
      <c r="I9" s="9">
        <f t="shared" si="0"/>
        <v>-7133.0399999999991</v>
      </c>
      <c r="J9" s="63">
        <f t="shared" si="1"/>
        <v>-0.47135539191068015</v>
      </c>
      <c r="K9" s="12" t="str">
        <f>+[1]Budget!J13</f>
        <v>Principal Account - Box Tops, Publix, Target, Spirit Nights</v>
      </c>
      <c r="P9" t="s">
        <v>161</v>
      </c>
    </row>
    <row r="10" spans="1:16" x14ac:dyDescent="0.2">
      <c r="C10" s="10" t="s">
        <v>15</v>
      </c>
      <c r="E10" s="9"/>
      <c r="F10" s="9"/>
      <c r="G10" s="9"/>
      <c r="H10" s="9"/>
      <c r="I10" s="9">
        <f t="shared" si="0"/>
        <v>0</v>
      </c>
      <c r="K10" t="s">
        <v>16</v>
      </c>
    </row>
    <row r="11" spans="1:16" x14ac:dyDescent="0.2">
      <c r="C11" s="10" t="s">
        <v>17</v>
      </c>
      <c r="E11" s="9">
        <f>+'[1]2017-2018'!BB17</f>
        <v>40589.689999999995</v>
      </c>
      <c r="F11" s="9"/>
      <c r="G11" s="9">
        <f>+[1]Budget!E15</f>
        <v>42120</v>
      </c>
      <c r="H11" s="9"/>
      <c r="I11" s="9">
        <f t="shared" si="0"/>
        <v>1530.3100000000049</v>
      </c>
      <c r="J11" s="63">
        <f t="shared" ref="J11:J15" si="2">+I11/E11</f>
        <v>3.7701938595737124E-2</v>
      </c>
      <c r="K11" s="12" t="str">
        <f>+[1]Budget!J15</f>
        <v>17-18 average $3900/month + 4% increase (adding Breakfast)</v>
      </c>
    </row>
    <row r="12" spans="1:16" x14ac:dyDescent="0.2">
      <c r="C12" s="10" t="s">
        <v>18</v>
      </c>
      <c r="E12" s="9">
        <f>+'[1]2017-2018'!BB18</f>
        <v>44109.29</v>
      </c>
      <c r="F12" s="9"/>
      <c r="G12" s="9">
        <f>+[1]Budget!E16</f>
        <v>45760</v>
      </c>
      <c r="H12" s="9"/>
      <c r="I12" s="9">
        <f t="shared" si="0"/>
        <v>1650.7099999999991</v>
      </c>
      <c r="J12" s="63">
        <f t="shared" si="2"/>
        <v>3.7423182282009054E-2</v>
      </c>
      <c r="K12" s="12" t="str">
        <f>+[1]Budget!J16</f>
        <v>4% increase over prior year</v>
      </c>
    </row>
    <row r="13" spans="1:16" x14ac:dyDescent="0.2">
      <c r="C13" s="10" t="s">
        <v>19</v>
      </c>
      <c r="E13" s="9">
        <f>+'[1]2017-2018'!BB20</f>
        <v>7799.75</v>
      </c>
      <c r="F13" s="9"/>
      <c r="G13" s="9">
        <f>+[1]Budget!E17</f>
        <v>8500</v>
      </c>
      <c r="H13" s="9"/>
      <c r="I13" s="9">
        <f t="shared" si="0"/>
        <v>700.25</v>
      </c>
      <c r="J13" s="63">
        <f t="shared" si="2"/>
        <v>8.9778518542260974E-2</v>
      </c>
      <c r="K13" s="12" t="str">
        <f>+[1]Budget!J17</f>
        <v>$700/month for 10 months + $150/month for Before-Care</v>
      </c>
    </row>
    <row r="14" spans="1:16" x14ac:dyDescent="0.2">
      <c r="C14" s="10" t="s">
        <v>20</v>
      </c>
      <c r="E14" s="9">
        <f>+'[1]2017-2018'!BB21</f>
        <v>17397.75</v>
      </c>
      <c r="F14" s="9"/>
      <c r="G14" s="9">
        <f>+[1]Budget!E18</f>
        <v>1000</v>
      </c>
      <c r="H14" s="9"/>
      <c r="I14" s="9">
        <f t="shared" si="0"/>
        <v>-16397.75</v>
      </c>
      <c r="J14" s="63">
        <f t="shared" si="2"/>
        <v>-0.94252130304206005</v>
      </c>
      <c r="K14" s="12" t="s">
        <v>129</v>
      </c>
    </row>
    <row r="15" spans="1:16" x14ac:dyDescent="0.2">
      <c r="A15" s="8" t="s">
        <v>21</v>
      </c>
      <c r="B15" s="8"/>
      <c r="C15" s="8"/>
      <c r="E15" s="13">
        <f>SUM(E5:E14)</f>
        <v>6446371.4499999993</v>
      </c>
      <c r="F15" s="13"/>
      <c r="G15" s="13">
        <f>SUM(G5:G14)</f>
        <v>6516080</v>
      </c>
      <c r="H15" s="14"/>
      <c r="I15" s="13">
        <f>SUM(I5:I13)</f>
        <v>86106.300000001356</v>
      </c>
      <c r="J15" s="63">
        <f t="shared" si="2"/>
        <v>1.3357328330808702E-2</v>
      </c>
    </row>
    <row r="16" spans="1:16" x14ac:dyDescent="0.2">
      <c r="E16" s="9"/>
      <c r="F16" s="9"/>
      <c r="G16" s="9"/>
      <c r="H16" s="9"/>
      <c r="I16" s="9"/>
    </row>
    <row r="17" spans="1:11" x14ac:dyDescent="0.2">
      <c r="A17" s="8" t="s">
        <v>22</v>
      </c>
      <c r="B17" s="8"/>
      <c r="C17" s="8"/>
      <c r="E17" s="9"/>
      <c r="F17" s="9"/>
      <c r="G17" s="9"/>
      <c r="H17" s="9"/>
      <c r="I17" s="9"/>
    </row>
    <row r="18" spans="1:11" x14ac:dyDescent="0.2">
      <c r="A18" s="8"/>
      <c r="B18" s="8" t="s">
        <v>23</v>
      </c>
      <c r="C18" s="8"/>
      <c r="E18" s="9"/>
      <c r="F18" s="9"/>
      <c r="G18" s="9"/>
      <c r="H18" s="9"/>
      <c r="I18" s="9"/>
    </row>
    <row r="19" spans="1:11" x14ac:dyDescent="0.2">
      <c r="C19" s="10" t="s">
        <v>24</v>
      </c>
      <c r="E19" s="9">
        <f>+'[1]2017-2018'!BB26</f>
        <v>1378273.7999999998</v>
      </c>
      <c r="F19" s="9"/>
      <c r="G19" s="9">
        <f>+[1]Budget!E23</f>
        <v>1537931.5</v>
      </c>
      <c r="H19" s="9"/>
      <c r="I19" s="9">
        <f t="shared" ref="I19:I88" si="3">+G19-E19</f>
        <v>159657.70000000019</v>
      </c>
      <c r="J19" s="63">
        <f t="shared" ref="J19:J88" si="4">+I19/E19</f>
        <v>0.11583888484276507</v>
      </c>
      <c r="K19" s="15" t="str">
        <f>+[1]Budget!J23</f>
        <v>3 new FTE Middle School teachers</v>
      </c>
    </row>
    <row r="20" spans="1:11" x14ac:dyDescent="0.2">
      <c r="C20" s="10" t="s">
        <v>25</v>
      </c>
      <c r="E20" s="9">
        <f>+'[1]2017-2018'!BB27</f>
        <v>344326.99</v>
      </c>
      <c r="F20" s="9"/>
      <c r="G20" s="9">
        <f>+[1]Budget!E24</f>
        <v>312665</v>
      </c>
      <c r="H20" s="9"/>
      <c r="I20" s="9">
        <f t="shared" si="3"/>
        <v>-31661.989999999991</v>
      </c>
      <c r="J20" s="63">
        <f t="shared" si="4"/>
        <v>-9.1953262217405587E-2</v>
      </c>
      <c r="K20" s="15" t="str">
        <f>+[1]Budget!J24</f>
        <v>Number of Assistants consistant, coded differently</v>
      </c>
    </row>
    <row r="21" spans="1:11" x14ac:dyDescent="0.2">
      <c r="C21" s="16" t="s">
        <v>26</v>
      </c>
      <c r="E21" s="9">
        <f>+'[1]2017-2018'!BB28</f>
        <v>396695.03999999998</v>
      </c>
      <c r="F21" s="9"/>
      <c r="G21" s="9">
        <f>+'[1]Payroll Detail'!I143</f>
        <v>443507.5</v>
      </c>
      <c r="H21" s="9"/>
      <c r="I21" s="9">
        <f t="shared" si="3"/>
        <v>46812.460000000021</v>
      </c>
      <c r="J21" s="63">
        <f t="shared" si="4"/>
        <v>0.118006164130512</v>
      </c>
      <c r="K21" s="15"/>
    </row>
    <row r="22" spans="1:11" x14ac:dyDescent="0.2">
      <c r="C22" s="10" t="s">
        <v>27</v>
      </c>
      <c r="E22" s="9">
        <f>+'[1]2017-2018'!BB29</f>
        <v>369318.24000000005</v>
      </c>
      <c r="F22" s="9"/>
      <c r="G22" s="9">
        <f>+'[1]Payroll Detail'!I142</f>
        <v>413912.625</v>
      </c>
      <c r="H22" s="9"/>
      <c r="I22" s="9">
        <f t="shared" si="3"/>
        <v>44594.384999999951</v>
      </c>
      <c r="J22" s="63">
        <f t="shared" si="4"/>
        <v>0.12074785420833789</v>
      </c>
      <c r="K22" s="15" t="str">
        <f>+[1]Budget!J26</f>
        <v>Adding 1 assistant</v>
      </c>
    </row>
    <row r="23" spans="1:11" x14ac:dyDescent="0.2">
      <c r="C23" s="10" t="s">
        <v>28</v>
      </c>
      <c r="E23" s="9">
        <f>+'[1]2017-2018'!BB30-E29</f>
        <v>561207.55000000005</v>
      </c>
      <c r="F23" s="9"/>
      <c r="G23" s="9">
        <f>+'[1]Payroll Detail'!I144</f>
        <v>641633</v>
      </c>
      <c r="H23" s="9"/>
      <c r="I23" s="9">
        <f t="shared" si="3"/>
        <v>80425.449999999953</v>
      </c>
      <c r="J23" s="63">
        <f t="shared" si="4"/>
        <v>0.1433078546430816</v>
      </c>
      <c r="K23" s="15" t="s">
        <v>162</v>
      </c>
    </row>
    <row r="24" spans="1:11" x14ac:dyDescent="0.2">
      <c r="C24" s="10" t="s">
        <v>29</v>
      </c>
      <c r="E24" s="9">
        <f>+'[1]2017-2018'!BB31</f>
        <v>69647.239999999991</v>
      </c>
      <c r="F24" s="9"/>
      <c r="G24" s="9">
        <f>+[1]Budget!E28</f>
        <v>68000</v>
      </c>
      <c r="H24" s="9"/>
      <c r="I24" s="9">
        <f t="shared" si="3"/>
        <v>-1647.2399999999907</v>
      </c>
      <c r="J24" s="63">
        <f t="shared" si="4"/>
        <v>-2.3651188474948768E-2</v>
      </c>
      <c r="K24" s="15"/>
    </row>
    <row r="25" spans="1:11" x14ac:dyDescent="0.2">
      <c r="C25" s="10" t="s">
        <v>30</v>
      </c>
      <c r="E25" s="9">
        <f>+'[1]2017-2018'!BB32</f>
        <v>88116</v>
      </c>
      <c r="F25" s="9"/>
      <c r="G25" s="9">
        <f>+[1]Budget!E29</f>
        <v>93690.614000000001</v>
      </c>
      <c r="H25" s="9"/>
      <c r="I25" s="9">
        <f t="shared" si="3"/>
        <v>5574.6140000000014</v>
      </c>
      <c r="J25" s="63">
        <f t="shared" si="4"/>
        <v>6.3264492260202476E-2</v>
      </c>
      <c r="K25" s="15" t="str">
        <f>+[1]Budget!J29</f>
        <v>Summer Institute, After-school Sponsors, Middle School Sports, Bonuses</v>
      </c>
    </row>
    <row r="26" spans="1:11" x14ac:dyDescent="0.2">
      <c r="C26" s="10" t="s">
        <v>31</v>
      </c>
      <c r="E26" s="9">
        <f>+'[1]2017-2018'!BB33</f>
        <v>170667.76</v>
      </c>
      <c r="F26" s="9"/>
      <c r="G26" s="9">
        <f>+[1]Budget!E30+[1]Budget!E31</f>
        <v>177592.6</v>
      </c>
      <c r="H26" s="9"/>
      <c r="I26" s="9">
        <f t="shared" si="3"/>
        <v>6924.8399999999965</v>
      </c>
      <c r="J26" s="63">
        <f t="shared" si="4"/>
        <v>4.0574974441569961E-2</v>
      </c>
      <c r="K26" s="15"/>
    </row>
    <row r="27" spans="1:11" x14ac:dyDescent="0.2">
      <c r="C27" s="10" t="s">
        <v>32</v>
      </c>
      <c r="E27" s="9">
        <f>+'[1]2017-2018'!BB37+'[1]2017-2018'!BB34+'[1]2017-2018'!BB35</f>
        <v>179998.19</v>
      </c>
      <c r="F27" s="9"/>
      <c r="G27" s="9">
        <f>+[1]Budget!E34+[1]Budget!E32+[1]Budget!E33</f>
        <v>189930.54</v>
      </c>
      <c r="H27" s="9"/>
      <c r="I27" s="9">
        <f t="shared" si="3"/>
        <v>9932.3500000000058</v>
      </c>
      <c r="J27" s="63">
        <f t="shared" si="4"/>
        <v>5.5180277090564112E-2</v>
      </c>
      <c r="K27" s="15" t="s">
        <v>33</v>
      </c>
    </row>
    <row r="28" spans="1:11" x14ac:dyDescent="0.2">
      <c r="C28" s="10" t="s">
        <v>130</v>
      </c>
      <c r="E28" s="9">
        <f>+'[1]2017-2018'!BC36</f>
        <v>0</v>
      </c>
      <c r="F28" s="9"/>
      <c r="G28" s="9">
        <f>+[1]Budget!E35</f>
        <v>35000</v>
      </c>
      <c r="H28" s="9"/>
      <c r="I28" s="9">
        <f t="shared" si="3"/>
        <v>35000</v>
      </c>
      <c r="K28" s="15"/>
    </row>
    <row r="29" spans="1:11" x14ac:dyDescent="0.2">
      <c r="C29" s="10" t="s">
        <v>34</v>
      </c>
      <c r="E29" s="9">
        <v>50000</v>
      </c>
      <c r="F29" s="9"/>
      <c r="G29" s="9">
        <f>+[1]Budget!I36</f>
        <v>51500</v>
      </c>
      <c r="H29" s="9"/>
      <c r="I29" s="9">
        <f t="shared" si="3"/>
        <v>1500</v>
      </c>
      <c r="J29" s="63">
        <f t="shared" si="4"/>
        <v>0.03</v>
      </c>
      <c r="K29" s="15"/>
    </row>
    <row r="30" spans="1:11" x14ac:dyDescent="0.2">
      <c r="B30" s="8" t="s">
        <v>35</v>
      </c>
      <c r="C30" s="8"/>
      <c r="E30" s="13">
        <f>SUM(E19:E29)</f>
        <v>3608250.81</v>
      </c>
      <c r="F30" s="13"/>
      <c r="G30" s="13">
        <f>SUM(G19:G29)</f>
        <v>3965363.3790000002</v>
      </c>
      <c r="H30" s="17"/>
      <c r="I30" s="13">
        <f t="shared" si="3"/>
        <v>357112.56900000013</v>
      </c>
      <c r="J30" s="63">
        <f t="shared" si="4"/>
        <v>9.8971104783040331E-2</v>
      </c>
      <c r="K30" s="9"/>
    </row>
    <row r="31" spans="1:11" x14ac:dyDescent="0.2">
      <c r="A31" s="8"/>
      <c r="E31" s="18">
        <f>+E30/$E$5</f>
        <v>0.58484376471859534</v>
      </c>
      <c r="F31" s="18"/>
      <c r="G31" s="18">
        <f>+G30/$G$5</f>
        <v>0.61869864866129942</v>
      </c>
      <c r="H31" s="12"/>
      <c r="I31" s="9"/>
      <c r="K31" s="9"/>
    </row>
    <row r="32" spans="1:11" x14ac:dyDescent="0.2">
      <c r="B32" s="8" t="s">
        <v>36</v>
      </c>
      <c r="C32" s="8"/>
      <c r="E32" s="9"/>
      <c r="F32" s="9"/>
      <c r="G32" s="9"/>
      <c r="H32" s="12"/>
      <c r="I32" s="9"/>
      <c r="K32" s="9"/>
    </row>
    <row r="33" spans="1:16" x14ac:dyDescent="0.2">
      <c r="A33" s="8"/>
      <c r="C33" s="10" t="s">
        <v>37</v>
      </c>
      <c r="E33" s="9">
        <f>+'[1]2017-2018'!BB41</f>
        <v>263476.23</v>
      </c>
      <c r="F33" s="9"/>
      <c r="G33" s="9">
        <f>+[1]Budget!I41</f>
        <v>290400</v>
      </c>
      <c r="H33" s="12"/>
      <c r="I33" s="9">
        <f t="shared" si="3"/>
        <v>26923.770000000019</v>
      </c>
      <c r="J33" s="63">
        <f t="shared" si="4"/>
        <v>0.10218671338966714</v>
      </c>
      <c r="K33" s="12" t="str">
        <f>+[1]Budget!J41</f>
        <v>10% increase over prior year</v>
      </c>
    </row>
    <row r="34" spans="1:16" x14ac:dyDescent="0.2">
      <c r="C34" s="10" t="s">
        <v>38</v>
      </c>
      <c r="E34" s="9">
        <f>+'[1]2017-2018'!BB42</f>
        <v>569729.5</v>
      </c>
      <c r="F34" s="9"/>
      <c r="G34" s="9">
        <f>+[1]Budget!I42</f>
        <v>714500</v>
      </c>
      <c r="H34" s="12"/>
      <c r="I34" s="9">
        <f t="shared" si="3"/>
        <v>144770.5</v>
      </c>
      <c r="J34" s="63">
        <f t="shared" si="4"/>
        <v>0.25410392124683734</v>
      </c>
      <c r="K34" s="12" t="str">
        <f>+[1]Budget!J42</f>
        <v>Employer contribution @ 20.90%, up from 16.81% in prior year</v>
      </c>
    </row>
    <row r="35" spans="1:16" x14ac:dyDescent="0.2">
      <c r="C35" s="10" t="s">
        <v>39</v>
      </c>
      <c r="E35" s="9">
        <f>+'[1]2017-2018'!BB43</f>
        <v>45243.850000000006</v>
      </c>
      <c r="F35" s="9"/>
      <c r="G35" s="9">
        <f>+[1]Budget!I43</f>
        <v>45500</v>
      </c>
      <c r="H35" s="12"/>
      <c r="I35" s="9">
        <f t="shared" si="3"/>
        <v>256.14999999999418</v>
      </c>
      <c r="J35" s="63">
        <f t="shared" si="4"/>
        <v>5.6615429500361742E-3</v>
      </c>
      <c r="K35" s="12"/>
    </row>
    <row r="36" spans="1:16" x14ac:dyDescent="0.2">
      <c r="C36" s="10" t="s">
        <v>40</v>
      </c>
      <c r="E36" s="9">
        <f>+'[1]2017-2018'!BB44</f>
        <v>7001.36</v>
      </c>
      <c r="F36" s="9"/>
      <c r="G36" s="9">
        <f>+[1]Budget!I44</f>
        <v>8000</v>
      </c>
      <c r="H36" s="12"/>
      <c r="I36" s="9">
        <f t="shared" si="3"/>
        <v>998.64000000000033</v>
      </c>
      <c r="J36" s="63">
        <f t="shared" si="4"/>
        <v>0.14263514517179524</v>
      </c>
      <c r="K36" s="12"/>
    </row>
    <row r="37" spans="1:16" x14ac:dyDescent="0.2">
      <c r="C37" s="10" t="s">
        <v>41</v>
      </c>
      <c r="E37" s="9">
        <f>+'[1]2017-2018'!BB45</f>
        <v>19970</v>
      </c>
      <c r="F37" s="9"/>
      <c r="G37" s="9">
        <f>+[1]Budget!I45</f>
        <v>17000</v>
      </c>
      <c r="H37" s="12"/>
      <c r="I37" s="9">
        <f t="shared" si="3"/>
        <v>-2970</v>
      </c>
      <c r="J37" s="63">
        <f t="shared" si="4"/>
        <v>-0.14872308462694042</v>
      </c>
      <c r="K37" s="12" t="str">
        <f>+[1]Budget!J45</f>
        <v>Renewed annual policy (starts 05/20/17)</v>
      </c>
    </row>
    <row r="38" spans="1:16" x14ac:dyDescent="0.2">
      <c r="B38" s="8" t="s">
        <v>42</v>
      </c>
      <c r="C38" s="8"/>
      <c r="E38" s="13">
        <f>SUM(E33:E37)</f>
        <v>905420.94</v>
      </c>
      <c r="F38" s="13"/>
      <c r="G38" s="13">
        <f>SUM(G33:G37)</f>
        <v>1075400</v>
      </c>
      <c r="H38" s="17"/>
      <c r="I38" s="13">
        <f t="shared" si="3"/>
        <v>169979.06000000006</v>
      </c>
      <c r="J38" s="63">
        <f t="shared" si="4"/>
        <v>0.1877348451870354</v>
      </c>
    </row>
    <row r="39" spans="1:16" x14ac:dyDescent="0.2">
      <c r="A39" s="8"/>
      <c r="E39" s="18">
        <f>+E38/$E$5</f>
        <v>0.14675526150707061</v>
      </c>
      <c r="F39" s="19"/>
      <c r="G39" s="19">
        <f>+G38/$G$5</f>
        <v>0.16779005180053672</v>
      </c>
      <c r="H39" s="12"/>
      <c r="I39" s="9"/>
      <c r="K39" s="9"/>
    </row>
    <row r="40" spans="1:16" x14ac:dyDescent="0.2">
      <c r="B40" s="8" t="s">
        <v>43</v>
      </c>
      <c r="C40" s="8"/>
      <c r="E40" s="9"/>
      <c r="F40" s="9"/>
      <c r="G40" s="12"/>
      <c r="H40" s="12"/>
      <c r="I40" s="9"/>
    </row>
    <row r="41" spans="1:16" x14ac:dyDescent="0.2">
      <c r="A41" s="8"/>
      <c r="C41" s="10" t="s">
        <v>44</v>
      </c>
      <c r="E41" s="9">
        <f>+'[1]2017-2018'!BB49</f>
        <v>12245.939999999999</v>
      </c>
      <c r="F41" s="9"/>
      <c r="G41" s="9">
        <f>+[1]Budget!E49</f>
        <v>16000</v>
      </c>
      <c r="H41" s="12"/>
      <c r="I41" s="9">
        <f t="shared" si="3"/>
        <v>3754.0600000000013</v>
      </c>
      <c r="J41" s="63">
        <f t="shared" si="4"/>
        <v>0.30655547879542133</v>
      </c>
      <c r="K41" s="12" t="str">
        <f>+[1]Budget!J49</f>
        <v>General Classroom supplies ($500/class)</v>
      </c>
    </row>
    <row r="42" spans="1:16" x14ac:dyDescent="0.2">
      <c r="C42" s="10" t="s">
        <v>45</v>
      </c>
      <c r="E42" s="9">
        <f>+'[1]2017-2018'!BB50</f>
        <v>1040.49</v>
      </c>
      <c r="F42" s="9"/>
      <c r="G42" s="9">
        <f>+[1]Budget!E50</f>
        <v>1500</v>
      </c>
      <c r="H42" s="12"/>
      <c r="I42" s="9">
        <f t="shared" si="3"/>
        <v>459.51</v>
      </c>
      <c r="J42" s="63">
        <f t="shared" si="4"/>
        <v>0.44162846351238355</v>
      </c>
      <c r="K42" s="12" t="str">
        <f>+[1]Budget!J50</f>
        <v>$500/classroom</v>
      </c>
      <c r="M42" s="10"/>
      <c r="O42" s="9"/>
      <c r="P42" s="9"/>
    </row>
    <row r="43" spans="1:16" x14ac:dyDescent="0.2">
      <c r="C43" s="10" t="s">
        <v>46</v>
      </c>
      <c r="E43" s="9">
        <f>+'[1]2017-2018'!BB51</f>
        <v>783.38000000000011</v>
      </c>
      <c r="F43" s="9"/>
      <c r="G43" s="9">
        <f>+[1]Budget!E51</f>
        <v>1500</v>
      </c>
      <c r="H43" s="12"/>
      <c r="I43" s="9">
        <f t="shared" si="3"/>
        <v>716.61999999999989</v>
      </c>
      <c r="J43" s="63">
        <f t="shared" si="4"/>
        <v>0.91477954504837988</v>
      </c>
      <c r="K43" s="12"/>
      <c r="M43" s="10"/>
      <c r="O43" s="9"/>
      <c r="P43" s="9"/>
    </row>
    <row r="44" spans="1:16" x14ac:dyDescent="0.2">
      <c r="C44" s="10" t="s">
        <v>47</v>
      </c>
      <c r="E44" s="9">
        <f>+'[1]2017-2018'!BB52</f>
        <v>633.26</v>
      </c>
      <c r="F44" s="9"/>
      <c r="G44" s="9">
        <f>+[1]Budget!E52</f>
        <v>1500</v>
      </c>
      <c r="H44" s="12"/>
      <c r="I44" s="9">
        <f t="shared" si="3"/>
        <v>866.74</v>
      </c>
      <c r="J44" s="63">
        <f t="shared" si="4"/>
        <v>1.368695322616303</v>
      </c>
      <c r="K44" s="12"/>
      <c r="M44" s="10"/>
      <c r="O44" s="9"/>
      <c r="P44" s="9"/>
    </row>
    <row r="45" spans="1:16" x14ac:dyDescent="0.2">
      <c r="C45" s="10" t="s">
        <v>48</v>
      </c>
      <c r="E45" s="9">
        <f>+'[1]2017-2018'!BB53</f>
        <v>1055.19</v>
      </c>
      <c r="F45" s="9"/>
      <c r="G45" s="9">
        <f>+[1]Budget!E53</f>
        <v>1500</v>
      </c>
      <c r="H45" s="12"/>
      <c r="I45" s="9">
        <f t="shared" si="3"/>
        <v>444.80999999999995</v>
      </c>
      <c r="J45" s="63">
        <f t="shared" si="4"/>
        <v>0.42154493503539642</v>
      </c>
      <c r="K45" s="9"/>
      <c r="M45" s="10"/>
      <c r="O45" s="9"/>
      <c r="P45" s="9"/>
    </row>
    <row r="46" spans="1:16" x14ac:dyDescent="0.2">
      <c r="C46" s="10" t="s">
        <v>49</v>
      </c>
      <c r="E46" s="9">
        <f>+'[1]2017-2018'!BB54</f>
        <v>563.38</v>
      </c>
      <c r="F46" s="9"/>
      <c r="G46" s="9">
        <f>+[1]Budget!E54</f>
        <v>1500</v>
      </c>
      <c r="H46" s="12"/>
      <c r="I46" s="9">
        <f t="shared" si="3"/>
        <v>936.62</v>
      </c>
      <c r="J46" s="63">
        <f t="shared" si="4"/>
        <v>1.6625013312506656</v>
      </c>
      <c r="K46" s="12"/>
      <c r="M46" s="10"/>
      <c r="O46" s="9"/>
      <c r="P46" s="9"/>
    </row>
    <row r="47" spans="1:16" x14ac:dyDescent="0.2">
      <c r="C47" s="10" t="s">
        <v>50</v>
      </c>
      <c r="E47" s="9">
        <f>+'[1]2017-2018'!BB55</f>
        <v>1474.1200000000001</v>
      </c>
      <c r="F47" s="9"/>
      <c r="G47" s="9">
        <f>+[1]Budget!E55</f>
        <v>1500</v>
      </c>
      <c r="H47" s="12"/>
      <c r="I47" s="9">
        <f t="shared" si="3"/>
        <v>25.879999999999882</v>
      </c>
      <c r="J47" s="63">
        <f t="shared" si="4"/>
        <v>1.7556236941361544E-2</v>
      </c>
      <c r="K47" s="12"/>
      <c r="M47" s="10"/>
      <c r="O47" s="9"/>
      <c r="P47" s="9"/>
    </row>
    <row r="48" spans="1:16" x14ac:dyDescent="0.2">
      <c r="C48" s="10" t="s">
        <v>51</v>
      </c>
      <c r="E48" s="9">
        <f>+'[1]2017-2018'!BB56</f>
        <v>673.2</v>
      </c>
      <c r="F48" s="9"/>
      <c r="G48" s="9">
        <f>+[1]Budget!E56</f>
        <v>1500</v>
      </c>
      <c r="H48" s="12"/>
      <c r="I48" s="9">
        <f t="shared" si="3"/>
        <v>826.8</v>
      </c>
      <c r="J48" s="63">
        <f t="shared" si="4"/>
        <v>1.2281639928698751</v>
      </c>
      <c r="K48" s="12"/>
      <c r="M48" s="10"/>
      <c r="O48" s="9"/>
      <c r="P48" s="9"/>
    </row>
    <row r="49" spans="3:16" x14ac:dyDescent="0.2">
      <c r="C49" s="10" t="s">
        <v>52</v>
      </c>
      <c r="E49" s="9">
        <f>+'[1]2017-2018'!BB57</f>
        <v>2560.27</v>
      </c>
      <c r="F49" s="9"/>
      <c r="G49" s="9">
        <f>+[1]Budget!E57</f>
        <v>1500</v>
      </c>
      <c r="H49" s="12"/>
      <c r="I49" s="9">
        <f t="shared" si="3"/>
        <v>-1060.27</v>
      </c>
      <c r="J49" s="63">
        <f t="shared" si="4"/>
        <v>-0.41412429157862257</v>
      </c>
      <c r="K49" s="12"/>
      <c r="M49" s="10"/>
      <c r="O49" s="9"/>
      <c r="P49" s="9"/>
    </row>
    <row r="50" spans="3:16" x14ac:dyDescent="0.2">
      <c r="C50" s="10" t="s">
        <v>53</v>
      </c>
      <c r="E50" s="9">
        <f>+'[1]2017-2018'!BB58</f>
        <v>1627.4099999999999</v>
      </c>
      <c r="F50" s="9"/>
      <c r="G50" s="9">
        <f>+[1]Budget!E58</f>
        <v>1500</v>
      </c>
      <c r="H50" s="12"/>
      <c r="I50" s="9">
        <f t="shared" si="3"/>
        <v>-127.40999999999985</v>
      </c>
      <c r="J50" s="63">
        <f t="shared" si="4"/>
        <v>-7.8290043689051847E-2</v>
      </c>
      <c r="K50" s="12"/>
      <c r="M50" s="10"/>
      <c r="O50" s="9"/>
      <c r="P50" s="9"/>
    </row>
    <row r="51" spans="3:16" x14ac:dyDescent="0.2">
      <c r="C51" s="10" t="s">
        <v>54</v>
      </c>
      <c r="E51" s="9">
        <f>+'[1]2017-2018'!BB59</f>
        <v>8256.16</v>
      </c>
      <c r="F51" s="9"/>
      <c r="G51" s="9">
        <f>+[1]Budget!E59</f>
        <v>9000</v>
      </c>
      <c r="H51" s="12"/>
      <c r="I51" s="9">
        <f t="shared" si="3"/>
        <v>743.84000000000015</v>
      </c>
      <c r="J51" s="63">
        <f t="shared" si="4"/>
        <v>9.0095153194705555E-2</v>
      </c>
      <c r="K51" s="12" t="str">
        <f>+[1]Budget!J59</f>
        <v>General Exhibit Night/Workshop Supplies</v>
      </c>
      <c r="M51" s="10"/>
      <c r="O51" s="9"/>
      <c r="P51" s="9"/>
    </row>
    <row r="52" spans="3:16" x14ac:dyDescent="0.2">
      <c r="C52" s="10" t="s">
        <v>45</v>
      </c>
      <c r="E52" s="9">
        <f>+'[1]2017-2018'!BB60</f>
        <v>872.36</v>
      </c>
      <c r="F52" s="9"/>
      <c r="G52" s="9">
        <f>+[1]Budget!E60</f>
        <v>1200</v>
      </c>
      <c r="H52" s="12"/>
      <c r="I52" s="9">
        <f t="shared" si="3"/>
        <v>327.64</v>
      </c>
      <c r="J52" s="63">
        <f t="shared" si="4"/>
        <v>0.37557888944930989</v>
      </c>
      <c r="K52" s="12" t="str">
        <f>+[1]Budget!J60</f>
        <v>$100/class/unit</v>
      </c>
      <c r="M52" s="10"/>
      <c r="O52" s="9"/>
      <c r="P52" s="9"/>
    </row>
    <row r="53" spans="3:16" x14ac:dyDescent="0.2">
      <c r="C53" s="10" t="s">
        <v>46</v>
      </c>
      <c r="E53" s="9">
        <f>+'[1]2017-2018'!BB61</f>
        <v>643.80999999999995</v>
      </c>
      <c r="F53" s="9"/>
      <c r="G53" s="9">
        <f>+[1]Budget!E61</f>
        <v>1200</v>
      </c>
      <c r="H53" s="12"/>
      <c r="I53" s="9">
        <f t="shared" si="3"/>
        <v>556.19000000000005</v>
      </c>
      <c r="J53" s="63">
        <f t="shared" si="4"/>
        <v>0.86390394681660754</v>
      </c>
      <c r="K53" s="12"/>
      <c r="M53" s="10"/>
      <c r="O53" s="9"/>
      <c r="P53" s="9"/>
    </row>
    <row r="54" spans="3:16" x14ac:dyDescent="0.2">
      <c r="C54" s="10" t="s">
        <v>47</v>
      </c>
      <c r="E54" s="9">
        <f>+'[1]2017-2018'!BB62</f>
        <v>382.26</v>
      </c>
      <c r="F54" s="9"/>
      <c r="G54" s="9">
        <f>+[1]Budget!E62</f>
        <v>1200</v>
      </c>
      <c r="H54" s="12"/>
      <c r="I54" s="9">
        <f t="shared" si="3"/>
        <v>817.74</v>
      </c>
      <c r="J54" s="63">
        <f t="shared" si="4"/>
        <v>2.1392246115209543</v>
      </c>
      <c r="K54" s="12"/>
      <c r="M54" s="10"/>
      <c r="O54" s="9"/>
      <c r="P54" s="9"/>
    </row>
    <row r="55" spans="3:16" x14ac:dyDescent="0.2">
      <c r="C55" s="10" t="s">
        <v>48</v>
      </c>
      <c r="E55" s="9">
        <f>+'[1]2017-2018'!BB63</f>
        <v>162.37</v>
      </c>
      <c r="F55" s="9"/>
      <c r="G55" s="9">
        <f>+[1]Budget!E63</f>
        <v>1200</v>
      </c>
      <c r="H55" s="12"/>
      <c r="I55" s="9">
        <f t="shared" si="3"/>
        <v>1037.6300000000001</v>
      </c>
      <c r="J55" s="63">
        <f t="shared" si="4"/>
        <v>6.3905278068608737</v>
      </c>
      <c r="K55" s="9"/>
      <c r="M55" s="10"/>
      <c r="O55" s="9"/>
      <c r="P55" s="9"/>
    </row>
    <row r="56" spans="3:16" x14ac:dyDescent="0.2">
      <c r="C56" s="10" t="s">
        <v>49</v>
      </c>
      <c r="E56" s="9">
        <f>+'[1]2017-2018'!BB64</f>
        <v>366.49</v>
      </c>
      <c r="F56" s="9"/>
      <c r="G56" s="9">
        <f>+[1]Budget!E64</f>
        <v>1200</v>
      </c>
      <c r="H56" s="12"/>
      <c r="I56" s="9">
        <f t="shared" si="3"/>
        <v>833.51</v>
      </c>
      <c r="J56" s="63">
        <f t="shared" si="4"/>
        <v>2.2743048923572267</v>
      </c>
      <c r="K56" s="12"/>
      <c r="M56" s="10"/>
      <c r="O56" s="9"/>
      <c r="P56" s="9"/>
    </row>
    <row r="57" spans="3:16" x14ac:dyDescent="0.2">
      <c r="C57" s="10" t="s">
        <v>50</v>
      </c>
      <c r="E57" s="9">
        <f>+'[1]2017-2018'!BB65</f>
        <v>434.53999999999996</v>
      </c>
      <c r="F57" s="9"/>
      <c r="G57" s="9">
        <f>+[1]Budget!E65</f>
        <v>1200</v>
      </c>
      <c r="H57" s="12"/>
      <c r="I57" s="9">
        <f t="shared" si="3"/>
        <v>765.46</v>
      </c>
      <c r="J57" s="63">
        <f t="shared" si="4"/>
        <v>1.7615409398444335</v>
      </c>
      <c r="K57" s="12"/>
      <c r="M57" s="10"/>
      <c r="O57" s="9"/>
      <c r="P57" s="9"/>
    </row>
    <row r="58" spans="3:16" x14ac:dyDescent="0.2">
      <c r="C58" s="10" t="s">
        <v>51</v>
      </c>
      <c r="E58" s="9">
        <f>+'[1]2017-2018'!BB66</f>
        <v>367.16999999999996</v>
      </c>
      <c r="F58" s="9"/>
      <c r="G58" s="9">
        <f>+[1]Budget!E66</f>
        <v>1200</v>
      </c>
      <c r="H58" s="12"/>
      <c r="I58" s="9">
        <f t="shared" si="3"/>
        <v>832.83</v>
      </c>
      <c r="J58" s="63">
        <f t="shared" si="4"/>
        <v>2.2682408693520717</v>
      </c>
      <c r="K58" s="12"/>
      <c r="M58" s="10"/>
      <c r="O58" s="9"/>
      <c r="P58" s="9"/>
    </row>
    <row r="59" spans="3:16" x14ac:dyDescent="0.2">
      <c r="C59" s="10" t="s">
        <v>52</v>
      </c>
      <c r="E59" s="9">
        <f>+'[1]2017-2018'!BB67</f>
        <v>882.94</v>
      </c>
      <c r="F59" s="9"/>
      <c r="G59" s="9">
        <f>+[1]Budget!E67</f>
        <v>1200</v>
      </c>
      <c r="H59" s="12"/>
      <c r="I59" s="9">
        <f t="shared" si="3"/>
        <v>317.05999999999995</v>
      </c>
      <c r="J59" s="63">
        <f t="shared" si="4"/>
        <v>0.35909574829546731</v>
      </c>
      <c r="K59" s="12"/>
      <c r="M59" s="10"/>
      <c r="O59" s="9"/>
      <c r="P59" s="9"/>
    </row>
    <row r="60" spans="3:16" x14ac:dyDescent="0.2">
      <c r="C60" s="10" t="s">
        <v>53</v>
      </c>
      <c r="E60" s="9">
        <f>+'[1]2017-2018'!BB68</f>
        <v>1035.6100000000001</v>
      </c>
      <c r="F60" s="9"/>
      <c r="G60" s="9">
        <f>+[1]Budget!E68</f>
        <v>1200</v>
      </c>
      <c r="H60" s="12"/>
      <c r="I60" s="9">
        <f t="shared" si="3"/>
        <v>164.38999999999987</v>
      </c>
      <c r="J60" s="63">
        <f t="shared" si="4"/>
        <v>0.15873736252063986</v>
      </c>
      <c r="K60" s="12"/>
      <c r="M60" s="10"/>
      <c r="O60" s="9"/>
      <c r="P60" s="9"/>
    </row>
    <row r="61" spans="3:16" x14ac:dyDescent="0.2">
      <c r="C61" s="10" t="s">
        <v>55</v>
      </c>
      <c r="E61" s="9">
        <f>+'[1]2017-2018'!BB69</f>
        <v>3098.7200000000003</v>
      </c>
      <c r="F61" s="9"/>
      <c r="G61" s="9">
        <f>+[1]Budget!E69</f>
        <v>4000</v>
      </c>
      <c r="H61" s="12"/>
      <c r="I61" s="9">
        <f t="shared" si="3"/>
        <v>901.27999999999975</v>
      </c>
      <c r="J61" s="63">
        <f t="shared" si="4"/>
        <v>0.29085557907781268</v>
      </c>
      <c r="K61" s="12"/>
      <c r="M61" s="10"/>
      <c r="O61" s="9"/>
      <c r="P61" s="9"/>
    </row>
    <row r="62" spans="3:16" x14ac:dyDescent="0.2">
      <c r="C62" s="10" t="s">
        <v>45</v>
      </c>
      <c r="E62" s="9">
        <f>+'[1]2017-2018'!BB70</f>
        <v>12279.97</v>
      </c>
      <c r="F62" s="9"/>
      <c r="G62" s="9">
        <f>+[1]Budget!E70</f>
        <v>12000</v>
      </c>
      <c r="H62" s="12"/>
      <c r="I62" s="9">
        <f t="shared" si="3"/>
        <v>-279.96999999999935</v>
      </c>
      <c r="J62" s="63">
        <f t="shared" si="4"/>
        <v>-2.2798915632529993E-2</v>
      </c>
      <c r="K62" s="12" t="str">
        <f>+[1]Budget!J70</f>
        <v>Avg. $12,000/grade expecting same trips as prior year</v>
      </c>
      <c r="M62" s="10"/>
      <c r="O62" s="9"/>
      <c r="P62" s="9"/>
    </row>
    <row r="63" spans="3:16" x14ac:dyDescent="0.2">
      <c r="C63" s="10" t="s">
        <v>46</v>
      </c>
      <c r="E63" s="9">
        <f>+'[1]2017-2018'!BB71</f>
        <v>8238.8700000000008</v>
      </c>
      <c r="F63" s="9"/>
      <c r="G63" s="9">
        <f>+[1]Budget!E71</f>
        <v>12000</v>
      </c>
      <c r="H63" s="12"/>
      <c r="I63" s="9">
        <f t="shared" si="3"/>
        <v>3761.1299999999992</v>
      </c>
      <c r="J63" s="63">
        <f t="shared" si="4"/>
        <v>0.45651041951141341</v>
      </c>
      <c r="K63" s="12"/>
      <c r="M63" s="10"/>
      <c r="O63" s="9"/>
      <c r="P63" s="9"/>
    </row>
    <row r="64" spans="3:16" x14ac:dyDescent="0.2">
      <c r="C64" s="10" t="s">
        <v>47</v>
      </c>
      <c r="E64" s="9">
        <f>+'[1]2017-2018'!BB72</f>
        <v>9216.130000000001</v>
      </c>
      <c r="F64" s="9"/>
      <c r="G64" s="9">
        <f>+[1]Budget!E72</f>
        <v>12000</v>
      </c>
      <c r="H64" s="12"/>
      <c r="I64" s="9">
        <f t="shared" si="3"/>
        <v>2783.869999999999</v>
      </c>
      <c r="J64" s="63">
        <f t="shared" si="4"/>
        <v>0.30206496653150494</v>
      </c>
      <c r="K64" s="12"/>
      <c r="M64" s="10"/>
      <c r="O64" s="9"/>
      <c r="P64" s="9"/>
    </row>
    <row r="65" spans="3:16" x14ac:dyDescent="0.2">
      <c r="C65" s="10" t="s">
        <v>48</v>
      </c>
      <c r="E65" s="9">
        <f>+'[1]2017-2018'!BB73</f>
        <v>14123.769999999999</v>
      </c>
      <c r="F65" s="9"/>
      <c r="G65" s="9">
        <f>+[1]Budget!E73</f>
        <v>12000</v>
      </c>
      <c r="H65" s="12"/>
      <c r="I65" s="9">
        <f t="shared" si="3"/>
        <v>-2123.7699999999986</v>
      </c>
      <c r="J65" s="63">
        <f t="shared" si="4"/>
        <v>-0.15036849226516708</v>
      </c>
      <c r="K65" s="12"/>
      <c r="M65" s="10"/>
      <c r="O65" s="9"/>
      <c r="P65" s="9"/>
    </row>
    <row r="66" spans="3:16" x14ac:dyDescent="0.2">
      <c r="C66" s="10" t="s">
        <v>49</v>
      </c>
      <c r="E66" s="9">
        <f>+'[1]2017-2018'!BB74</f>
        <v>16791.84</v>
      </c>
      <c r="F66" s="9"/>
      <c r="G66" s="9">
        <f>+[1]Budget!E74</f>
        <v>12000</v>
      </c>
      <c r="H66" s="12"/>
      <c r="I66" s="9">
        <f t="shared" si="3"/>
        <v>-4791.84</v>
      </c>
      <c r="J66" s="63">
        <f t="shared" si="4"/>
        <v>-0.28536717834376696</v>
      </c>
      <c r="K66" s="9"/>
      <c r="M66" s="10"/>
      <c r="O66" s="9"/>
      <c r="P66" s="9"/>
    </row>
    <row r="67" spans="3:16" x14ac:dyDescent="0.2">
      <c r="C67" s="10" t="s">
        <v>50</v>
      </c>
      <c r="E67" s="9">
        <f>+'[1]2017-2018'!BB75</f>
        <v>12213.3</v>
      </c>
      <c r="F67" s="9"/>
      <c r="G67" s="9">
        <f>+[1]Budget!E75</f>
        <v>12000</v>
      </c>
      <c r="H67" s="12"/>
      <c r="I67" s="9">
        <f t="shared" si="3"/>
        <v>-213.29999999999927</v>
      </c>
      <c r="J67" s="63">
        <f t="shared" si="4"/>
        <v>-1.7464567315958773E-2</v>
      </c>
      <c r="K67" s="9"/>
      <c r="M67" s="10"/>
      <c r="O67" s="9"/>
      <c r="P67" s="9"/>
    </row>
    <row r="68" spans="3:16" x14ac:dyDescent="0.2">
      <c r="C68" s="10" t="s">
        <v>51</v>
      </c>
      <c r="E68" s="9">
        <f>+'[1]2017-2018'!BB76</f>
        <v>13305.5</v>
      </c>
      <c r="F68" s="9"/>
      <c r="G68" s="9">
        <f>+[1]Budget!E76</f>
        <v>12000</v>
      </c>
      <c r="H68" s="12"/>
      <c r="I68" s="9">
        <f t="shared" si="3"/>
        <v>-1305.5</v>
      </c>
      <c r="J68" s="63">
        <f t="shared" si="4"/>
        <v>-9.8117319905302314E-2</v>
      </c>
      <c r="K68" s="9"/>
      <c r="M68" s="10"/>
      <c r="O68" s="9"/>
      <c r="P68" s="9"/>
    </row>
    <row r="69" spans="3:16" x14ac:dyDescent="0.2">
      <c r="C69" s="10" t="s">
        <v>52</v>
      </c>
      <c r="E69" s="9">
        <f>+'[1]2017-2018'!BB77</f>
        <v>14543.4</v>
      </c>
      <c r="F69" s="9"/>
      <c r="G69" s="9">
        <f>+[1]Budget!E77</f>
        <v>12000</v>
      </c>
      <c r="H69" s="12"/>
      <c r="I69" s="9">
        <f t="shared" si="3"/>
        <v>-2543.3999999999996</v>
      </c>
      <c r="J69" s="63">
        <f t="shared" si="4"/>
        <v>-0.1748834522876356</v>
      </c>
      <c r="K69" s="12"/>
      <c r="M69" s="10"/>
      <c r="O69" s="9"/>
      <c r="P69" s="9"/>
    </row>
    <row r="70" spans="3:16" x14ac:dyDescent="0.2">
      <c r="C70" s="10" t="s">
        <v>53</v>
      </c>
      <c r="E70" s="9">
        <f>+'[1]2017-2018'!BB78</f>
        <v>14970.34</v>
      </c>
      <c r="F70" s="9"/>
      <c r="G70" s="9">
        <f>+[1]Budget!E78</f>
        <v>12000</v>
      </c>
      <c r="H70" s="12"/>
      <c r="I70" s="9">
        <f t="shared" si="3"/>
        <v>-2970.34</v>
      </c>
      <c r="J70" s="63">
        <f t="shared" si="4"/>
        <v>-0.19841499925853387</v>
      </c>
      <c r="K70" s="12"/>
      <c r="M70" s="10"/>
      <c r="O70" s="9"/>
      <c r="P70" s="9"/>
    </row>
    <row r="71" spans="3:16" x14ac:dyDescent="0.2">
      <c r="C71" s="10" t="s">
        <v>56</v>
      </c>
      <c r="E71" s="9">
        <f>+'[1]2017-2018'!BB81</f>
        <v>23374.059999999998</v>
      </c>
      <c r="F71" s="9"/>
      <c r="G71" s="9">
        <f>+[1]Budget!E79</f>
        <v>35000</v>
      </c>
      <c r="H71" s="12"/>
      <c r="I71" s="9">
        <f t="shared" si="3"/>
        <v>11625.940000000002</v>
      </c>
      <c r="J71" s="63">
        <f t="shared" si="4"/>
        <v>0.49738641896187497</v>
      </c>
      <c r="K71" s="12"/>
      <c r="M71" s="10"/>
      <c r="O71" s="9"/>
      <c r="P71" s="9"/>
    </row>
    <row r="72" spans="3:16" x14ac:dyDescent="0.2">
      <c r="C72" s="10" t="s">
        <v>57</v>
      </c>
      <c r="E72" s="9">
        <f>+'[1]2017-2018'!BB82</f>
        <v>10370.920000000002</v>
      </c>
      <c r="F72" s="9"/>
      <c r="G72" s="9">
        <f>+[1]Budget!E80</f>
        <v>20000</v>
      </c>
      <c r="H72" s="12"/>
      <c r="I72" s="9">
        <f t="shared" si="3"/>
        <v>9629.0799999999981</v>
      </c>
      <c r="J72" s="63">
        <f t="shared" si="4"/>
        <v>0.92846921970278395</v>
      </c>
      <c r="K72" s="12" t="str">
        <f>+[1]Budget!J80</f>
        <v xml:space="preserve">MAP; Milestones prep;Writing pre-assess </v>
      </c>
      <c r="M72" s="10"/>
      <c r="O72" s="9"/>
      <c r="P72" s="9"/>
    </row>
    <row r="73" spans="3:16" x14ac:dyDescent="0.2">
      <c r="C73" s="10" t="s">
        <v>58</v>
      </c>
      <c r="E73" s="9">
        <f>+'[1]2017-2018'!BB83</f>
        <v>2373.1800000000003</v>
      </c>
      <c r="F73" s="9"/>
      <c r="G73" s="9">
        <f>+[1]Budget!E81</f>
        <v>3000</v>
      </c>
      <c r="H73" s="12"/>
      <c r="I73" s="9">
        <f t="shared" si="3"/>
        <v>626.81999999999971</v>
      </c>
      <c r="J73" s="63">
        <f t="shared" si="4"/>
        <v>0.26412661492175038</v>
      </c>
      <c r="K73" s="12"/>
      <c r="M73" s="10"/>
      <c r="O73" s="9"/>
      <c r="P73" s="9"/>
    </row>
    <row r="74" spans="3:16" x14ac:dyDescent="0.2">
      <c r="C74" s="10" t="s">
        <v>59</v>
      </c>
      <c r="E74" s="9">
        <f>+'[1]2017-2018'!BB84</f>
        <v>854.05</v>
      </c>
      <c r="F74" s="9"/>
      <c r="G74" s="9">
        <f>+[1]Budget!E82</f>
        <v>750</v>
      </c>
      <c r="H74" s="12"/>
      <c r="I74" s="9">
        <f t="shared" si="3"/>
        <v>-104.04999999999995</v>
      </c>
      <c r="J74" s="63">
        <f t="shared" si="4"/>
        <v>-0.12183127451554354</v>
      </c>
      <c r="K74" s="12"/>
      <c r="M74" s="10"/>
      <c r="O74" s="9"/>
      <c r="P74" s="9"/>
    </row>
    <row r="75" spans="3:16" x14ac:dyDescent="0.2">
      <c r="C75" s="10" t="s">
        <v>60</v>
      </c>
      <c r="E75" s="9">
        <f>+'[1]2017-2018'!BB85</f>
        <v>1680.3700000000001</v>
      </c>
      <c r="F75" s="9"/>
      <c r="G75" s="9">
        <f>+[1]Budget!E83</f>
        <v>2500</v>
      </c>
      <c r="H75" s="12"/>
      <c r="I75" s="9">
        <f t="shared" si="3"/>
        <v>819.62999999999988</v>
      </c>
      <c r="J75" s="63">
        <f t="shared" si="4"/>
        <v>0.48776757499836337</v>
      </c>
      <c r="K75" s="12"/>
      <c r="M75" s="10"/>
      <c r="O75" s="9"/>
      <c r="P75" s="9"/>
    </row>
    <row r="76" spans="3:16" x14ac:dyDescent="0.2">
      <c r="C76" s="10" t="s">
        <v>61</v>
      </c>
      <c r="E76" s="9">
        <f>+'[1]2017-2018'!BB86</f>
        <v>2974.6900000000005</v>
      </c>
      <c r="F76" s="9"/>
      <c r="G76" s="9">
        <f>+[1]Budget!E84</f>
        <v>4000</v>
      </c>
      <c r="H76" s="12"/>
      <c r="I76" s="9">
        <f t="shared" si="3"/>
        <v>1025.3099999999995</v>
      </c>
      <c r="J76" s="63">
        <f t="shared" si="4"/>
        <v>0.34467793282661363</v>
      </c>
      <c r="K76" s="12"/>
      <c r="M76" s="10"/>
      <c r="O76" s="9"/>
      <c r="P76" s="9"/>
    </row>
    <row r="77" spans="3:16" x14ac:dyDescent="0.2">
      <c r="C77" s="10" t="s">
        <v>62</v>
      </c>
      <c r="E77" s="9">
        <f>+'[1]2017-2018'!BB87</f>
        <v>3532.5299999999997</v>
      </c>
      <c r="F77" s="9"/>
      <c r="G77" s="9">
        <f>+[1]Budget!E85</f>
        <v>4000</v>
      </c>
      <c r="H77" s="12"/>
      <c r="I77" s="9">
        <f t="shared" si="3"/>
        <v>467.47000000000025</v>
      </c>
      <c r="J77" s="63">
        <f t="shared" si="4"/>
        <v>0.13233291720098633</v>
      </c>
      <c r="K77" s="12"/>
      <c r="M77" s="10"/>
      <c r="O77" s="9"/>
      <c r="P77" s="9"/>
    </row>
    <row r="78" spans="3:16" x14ac:dyDescent="0.2">
      <c r="C78" s="16" t="s">
        <v>63</v>
      </c>
      <c r="E78" s="9">
        <f>+'[1]2017-2018'!BB88</f>
        <v>3050.6099999999997</v>
      </c>
      <c r="F78" s="9"/>
      <c r="G78" s="9">
        <f>+[1]Budget!E86</f>
        <v>3000</v>
      </c>
      <c r="H78" s="12"/>
      <c r="I78" s="9">
        <f t="shared" si="3"/>
        <v>-50.609999999999673</v>
      </c>
      <c r="J78" s="63">
        <f t="shared" si="4"/>
        <v>-1.6590124598031109E-2</v>
      </c>
      <c r="K78" s="12"/>
      <c r="L78" s="9"/>
      <c r="M78" s="10"/>
      <c r="O78" s="9"/>
      <c r="P78" s="9"/>
    </row>
    <row r="79" spans="3:16" x14ac:dyDescent="0.2">
      <c r="C79" s="10" t="s">
        <v>64</v>
      </c>
      <c r="E79" s="9">
        <f>+'[1]2017-2018'!BB89</f>
        <v>4457.04</v>
      </c>
      <c r="F79" s="9"/>
      <c r="G79" s="9">
        <f>+[1]Budget!E87</f>
        <v>1500</v>
      </c>
      <c r="H79" s="12"/>
      <c r="I79" s="9">
        <f t="shared" si="3"/>
        <v>-2957.04</v>
      </c>
      <c r="J79" s="63">
        <f t="shared" si="4"/>
        <v>-0.66345377201012334</v>
      </c>
      <c r="K79" s="12" t="s">
        <v>131</v>
      </c>
      <c r="M79" s="16"/>
      <c r="O79" s="9"/>
      <c r="P79" s="9"/>
    </row>
    <row r="80" spans="3:16" x14ac:dyDescent="0.2">
      <c r="C80" s="10" t="s">
        <v>65</v>
      </c>
      <c r="E80" s="9">
        <f>+'[1]2017-2018'!BB90</f>
        <v>1335</v>
      </c>
      <c r="F80" s="9"/>
      <c r="G80" s="9">
        <f>+[1]Budget!E88</f>
        <v>1500</v>
      </c>
      <c r="H80" s="12"/>
      <c r="I80" s="9">
        <f t="shared" si="3"/>
        <v>165</v>
      </c>
      <c r="J80" s="63">
        <f t="shared" si="4"/>
        <v>0.12359550561797752</v>
      </c>
      <c r="K80" s="12"/>
      <c r="M80" s="16"/>
      <c r="O80" s="9"/>
      <c r="P80" s="9"/>
    </row>
    <row r="81" spans="1:16" x14ac:dyDescent="0.2">
      <c r="C81" s="10" t="s">
        <v>66</v>
      </c>
      <c r="E81" s="9">
        <f>+'[1]2017-2018'!BB91</f>
        <v>1122</v>
      </c>
      <c r="F81" s="9"/>
      <c r="G81" s="9">
        <f>+[1]Budget!E89</f>
        <v>1000</v>
      </c>
      <c r="H81" s="12"/>
      <c r="I81" s="9">
        <f t="shared" si="3"/>
        <v>-122</v>
      </c>
      <c r="J81" s="63">
        <f t="shared" si="4"/>
        <v>-0.10873440285204991</v>
      </c>
      <c r="K81" s="12"/>
      <c r="M81" s="16"/>
      <c r="O81" s="9"/>
      <c r="P81" s="9"/>
    </row>
    <row r="82" spans="1:16" x14ac:dyDescent="0.2">
      <c r="C82" s="10" t="s">
        <v>67</v>
      </c>
      <c r="E82" s="9">
        <f>+'[1]2017-2018'!BB92</f>
        <v>2919.2299999999996</v>
      </c>
      <c r="F82" s="9"/>
      <c r="G82" s="9">
        <f>+[1]Budget!E90</f>
        <v>2500</v>
      </c>
      <c r="H82" s="12"/>
      <c r="I82" s="9">
        <f t="shared" si="3"/>
        <v>-419.22999999999956</v>
      </c>
      <c r="J82" s="63">
        <f t="shared" si="4"/>
        <v>-0.14360978751246034</v>
      </c>
      <c r="K82" s="12"/>
      <c r="M82" s="10"/>
      <c r="O82" s="9"/>
      <c r="P82" s="9"/>
    </row>
    <row r="83" spans="1:16" x14ac:dyDescent="0.2">
      <c r="C83" s="10" t="s">
        <v>68</v>
      </c>
      <c r="E83" s="9">
        <f>+'[1]2017-2018'!BB99</f>
        <v>4354.7299999999996</v>
      </c>
      <c r="F83" s="9"/>
      <c r="G83" s="9">
        <f>+[1]Budget!E91</f>
        <v>10000</v>
      </c>
      <c r="H83" s="12"/>
      <c r="I83" s="9">
        <f t="shared" si="3"/>
        <v>5645.27</v>
      </c>
      <c r="J83" s="63">
        <f t="shared" si="4"/>
        <v>1.2963536200866645</v>
      </c>
      <c r="K83" s="12"/>
      <c r="M83" s="10"/>
      <c r="O83" s="9"/>
      <c r="P83" s="9"/>
    </row>
    <row r="84" spans="1:16" x14ac:dyDescent="0.2">
      <c r="C84" s="10" t="s">
        <v>69</v>
      </c>
      <c r="E84" s="9">
        <f>+'[1]2017-2018'!BB80</f>
        <v>806.65000000000009</v>
      </c>
      <c r="F84" s="9"/>
      <c r="G84" s="9">
        <v>2000</v>
      </c>
      <c r="H84" s="12"/>
      <c r="I84" s="9">
        <f t="shared" si="3"/>
        <v>1193.3499999999999</v>
      </c>
      <c r="J84" s="63">
        <f t="shared" si="4"/>
        <v>1.4793900700427691</v>
      </c>
      <c r="K84" s="12"/>
      <c r="M84" s="10"/>
      <c r="O84" s="9"/>
      <c r="P84" s="9"/>
    </row>
    <row r="85" spans="1:16" x14ac:dyDescent="0.2">
      <c r="C85" s="10" t="s">
        <v>70</v>
      </c>
      <c r="E85" s="9">
        <f>+'[1]2017-2018'!BB94</f>
        <v>51828.92</v>
      </c>
      <c r="F85" s="9"/>
      <c r="G85" s="9">
        <f>+[1]Budget!E92</f>
        <v>50000</v>
      </c>
      <c r="H85" s="12"/>
      <c r="I85" s="9">
        <f t="shared" si="3"/>
        <v>-1828.9199999999983</v>
      </c>
      <c r="J85" s="63">
        <f t="shared" si="4"/>
        <v>-3.5287634779964515E-2</v>
      </c>
      <c r="K85" s="12"/>
      <c r="M85" s="10"/>
      <c r="O85" s="9"/>
      <c r="P85" s="9"/>
    </row>
    <row r="86" spans="1:16" x14ac:dyDescent="0.2">
      <c r="C86" s="10" t="s">
        <v>71</v>
      </c>
      <c r="E86" s="9">
        <f>+'[1]2017-2018'!BB95</f>
        <v>24188.48</v>
      </c>
      <c r="F86" s="9"/>
      <c r="G86" s="9">
        <f>+[1]Budget!E93</f>
        <v>30000</v>
      </c>
      <c r="H86" s="12"/>
      <c r="I86" s="9">
        <f t="shared" si="3"/>
        <v>5811.52</v>
      </c>
      <c r="J86" s="63">
        <f t="shared" si="4"/>
        <v>0.24025982616518279</v>
      </c>
      <c r="K86" s="12" t="str">
        <f>+[1]Budget!J93</f>
        <v>License and apps for classrooms (school and home use)</v>
      </c>
      <c r="M86" s="10"/>
      <c r="O86" s="9"/>
      <c r="P86" s="9"/>
    </row>
    <row r="87" spans="1:16" x14ac:dyDescent="0.2">
      <c r="C87" s="10" t="s">
        <v>72</v>
      </c>
      <c r="E87" s="9">
        <f>+'[1]2017-2018'!BB96</f>
        <v>10432.879999999999</v>
      </c>
      <c r="F87" s="9"/>
      <c r="G87" s="9">
        <f>+[1]Budget!E94</f>
        <v>15000</v>
      </c>
      <c r="H87" s="12"/>
      <c r="I87" s="9">
        <f t="shared" si="3"/>
        <v>4567.1200000000008</v>
      </c>
      <c r="J87" s="63">
        <f t="shared" si="4"/>
        <v>0.4377621519657085</v>
      </c>
      <c r="K87" s="12" t="str">
        <f>+[1]Budget!J94</f>
        <v>New classroom equipment, computer lab</v>
      </c>
      <c r="M87" s="10"/>
      <c r="O87" s="9"/>
      <c r="P87" s="9"/>
    </row>
    <row r="88" spans="1:16" x14ac:dyDescent="0.2">
      <c r="C88" s="10" t="s">
        <v>73</v>
      </c>
      <c r="E88" s="9">
        <f>+'[1]2017-2018'!BB97</f>
        <v>9999.6999999999989</v>
      </c>
      <c r="F88" s="9"/>
      <c r="G88" s="9">
        <f>+[1]Budget!E95</f>
        <v>10000</v>
      </c>
      <c r="H88" s="12"/>
      <c r="I88" s="9">
        <f t="shared" si="3"/>
        <v>0.30000000000109139</v>
      </c>
      <c r="J88" s="63">
        <f t="shared" si="4"/>
        <v>3.0000900027109956E-5</v>
      </c>
      <c r="K88" s="12" t="str">
        <f>+[1]Budget!J95</f>
        <v xml:space="preserve"> </v>
      </c>
      <c r="M88" s="10"/>
      <c r="O88" s="9"/>
      <c r="P88" s="9"/>
    </row>
    <row r="89" spans="1:16" x14ac:dyDescent="0.2">
      <c r="C89" s="10" t="s">
        <v>132</v>
      </c>
      <c r="E89" s="9">
        <f>+'[1]2017-2018'!BB100</f>
        <v>1528.39</v>
      </c>
      <c r="F89" s="9"/>
      <c r="G89" s="9">
        <f>+[1]Budget!E97</f>
        <v>2000</v>
      </c>
      <c r="H89" s="12"/>
      <c r="I89" s="9">
        <f t="shared" ref="I89:I141" si="5">+G89-E89</f>
        <v>471.6099999999999</v>
      </c>
      <c r="J89" s="63">
        <f t="shared" ref="J89:J140" si="6">+I89/E89</f>
        <v>0.30856653079384178</v>
      </c>
      <c r="K89" s="12"/>
      <c r="M89" s="10"/>
      <c r="O89" s="9"/>
      <c r="P89" s="9"/>
    </row>
    <row r="90" spans="1:16" x14ac:dyDescent="0.2">
      <c r="B90" s="8" t="s">
        <v>74</v>
      </c>
      <c r="C90" s="8"/>
      <c r="E90" s="13">
        <f>SUM(E41:E89)</f>
        <v>316025.62</v>
      </c>
      <c r="F90" s="13"/>
      <c r="G90" s="13">
        <f>SUM(G41:G89)</f>
        <v>359050</v>
      </c>
      <c r="H90" s="17"/>
      <c r="I90" s="13">
        <f t="shared" si="5"/>
        <v>43024.380000000005</v>
      </c>
      <c r="J90" s="66">
        <f t="shared" si="6"/>
        <v>0.13614206341878232</v>
      </c>
      <c r="K90" s="9"/>
    </row>
    <row r="91" spans="1:16" x14ac:dyDescent="0.2">
      <c r="A91" s="8"/>
      <c r="E91" s="19"/>
      <c r="F91" s="19"/>
      <c r="G91" s="19">
        <f>+G90/$G$5</f>
        <v>5.6021032266117453E-2</v>
      </c>
      <c r="H91" s="12"/>
      <c r="I91" s="9"/>
      <c r="K91" s="9"/>
    </row>
    <row r="92" spans="1:16" x14ac:dyDescent="0.2">
      <c r="B92" s="8" t="s">
        <v>75</v>
      </c>
      <c r="C92" s="8"/>
      <c r="E92" s="9"/>
      <c r="F92" s="9"/>
      <c r="G92" s="9"/>
      <c r="H92" s="12"/>
      <c r="I92" s="9"/>
    </row>
    <row r="93" spans="1:16" x14ac:dyDescent="0.2">
      <c r="A93" s="8"/>
      <c r="C93" s="10" t="s">
        <v>76</v>
      </c>
      <c r="E93" s="9">
        <f>+'[1]2017-2018'!BB104</f>
        <v>71373.58</v>
      </c>
      <c r="F93" s="9"/>
      <c r="G93" s="9">
        <f>+[1]Budget!I102</f>
        <v>75000</v>
      </c>
      <c r="H93" s="12"/>
      <c r="I93" s="9">
        <f t="shared" si="5"/>
        <v>3626.4199999999983</v>
      </c>
      <c r="J93" s="63">
        <f t="shared" si="6"/>
        <v>5.0808996830479826E-2</v>
      </c>
      <c r="K93" s="12" t="str">
        <f>+[1]Budget!J102</f>
        <v>Offset of Food Services Revenue + 10,000 profit(covering part of Salary)</v>
      </c>
    </row>
    <row r="94" spans="1:16" x14ac:dyDescent="0.2">
      <c r="C94" s="10" t="s">
        <v>77</v>
      </c>
      <c r="E94" s="9">
        <f>+'[1]2017-2018'!BB105</f>
        <v>5585.96</v>
      </c>
      <c r="F94" s="9"/>
      <c r="G94" s="9">
        <f>+[1]Budget!I103</f>
        <v>10800</v>
      </c>
      <c r="H94" s="12"/>
      <c r="I94" s="9">
        <f t="shared" si="5"/>
        <v>5214.04</v>
      </c>
      <c r="J94" s="63">
        <f t="shared" si="6"/>
        <v>0.93341878566978642</v>
      </c>
      <c r="K94" s="12" t="str">
        <f>+[1]Budget!J103</f>
        <v>$900/month</v>
      </c>
    </row>
    <row r="95" spans="1:16" x14ac:dyDescent="0.2">
      <c r="C95" s="10" t="s">
        <v>78</v>
      </c>
      <c r="E95" s="9">
        <f>+'[1]2017-2018'!BB106</f>
        <v>1806.69</v>
      </c>
      <c r="F95" s="9"/>
      <c r="G95" s="9">
        <f>+[1]Budget!E104</f>
        <v>2000</v>
      </c>
      <c r="H95" s="12"/>
      <c r="I95" s="9">
        <f t="shared" si="5"/>
        <v>193.30999999999995</v>
      </c>
      <c r="K95" s="12"/>
    </row>
    <row r="96" spans="1:16" x14ac:dyDescent="0.2">
      <c r="C96" s="10" t="s">
        <v>79</v>
      </c>
      <c r="E96" s="9">
        <f>+'[1]2017-2018'!BB107</f>
        <v>27512.73</v>
      </c>
      <c r="F96" s="9"/>
      <c r="G96" s="9">
        <f>+[1]Budget!I105</f>
        <v>26400</v>
      </c>
      <c r="H96" s="12"/>
      <c r="I96" s="9">
        <f t="shared" si="5"/>
        <v>-1112.7299999999996</v>
      </c>
      <c r="J96" s="63">
        <f t="shared" si="6"/>
        <v>-4.0444187109021881E-2</v>
      </c>
      <c r="K96" s="12" t="str">
        <f>+[1]Budget!J105</f>
        <v>$2200/month (includes copy overages)</v>
      </c>
    </row>
    <row r="97" spans="1:11" x14ac:dyDescent="0.2">
      <c r="C97" s="10" t="s">
        <v>80</v>
      </c>
      <c r="E97" s="9">
        <f>+'[1]2017-2018'!BB108</f>
        <v>695</v>
      </c>
      <c r="F97" s="9"/>
      <c r="G97" s="9">
        <f>+[1]Budget!I106</f>
        <v>1000</v>
      </c>
      <c r="H97" s="12"/>
      <c r="I97" s="9">
        <f t="shared" si="5"/>
        <v>305</v>
      </c>
      <c r="J97" s="63">
        <f t="shared" si="6"/>
        <v>0.43884892086330934</v>
      </c>
      <c r="K97" s="12"/>
    </row>
    <row r="98" spans="1:11" x14ac:dyDescent="0.2">
      <c r="C98" s="10" t="s">
        <v>81</v>
      </c>
      <c r="E98" s="9">
        <f>+'[1]2017-2018'!BB109</f>
        <v>331.67</v>
      </c>
      <c r="F98" s="9"/>
      <c r="G98" s="9">
        <f>+[1]Budget!I107</f>
        <v>1500</v>
      </c>
      <c r="H98" s="12"/>
      <c r="I98" s="9">
        <f t="shared" si="5"/>
        <v>1168.33</v>
      </c>
      <c r="J98" s="63">
        <f t="shared" si="6"/>
        <v>3.5225676123858047</v>
      </c>
      <c r="K98" s="12"/>
    </row>
    <row r="99" spans="1:11" x14ac:dyDescent="0.2">
      <c r="C99" s="10" t="s">
        <v>82</v>
      </c>
      <c r="E99" s="9">
        <f>+'[1]2017-2018'!BB110</f>
        <v>2797.77</v>
      </c>
      <c r="F99" s="9"/>
      <c r="G99" s="9">
        <f>+[1]Budget!I108</f>
        <v>5000</v>
      </c>
      <c r="H99" s="12"/>
      <c r="I99" s="9">
        <f t="shared" si="5"/>
        <v>2202.23</v>
      </c>
      <c r="J99" s="63">
        <f t="shared" si="6"/>
        <v>0.78713761317048936</v>
      </c>
      <c r="K99" s="12"/>
    </row>
    <row r="100" spans="1:11" x14ac:dyDescent="0.2">
      <c r="C100" s="10" t="s">
        <v>83</v>
      </c>
      <c r="E100" s="9">
        <f>+'[1]2017-2018'!BB111</f>
        <v>5807.6100000000006</v>
      </c>
      <c r="F100" s="9"/>
      <c r="G100" s="9">
        <v>7000</v>
      </c>
      <c r="H100" s="12"/>
      <c r="I100" s="9">
        <f t="shared" si="5"/>
        <v>1192.3899999999994</v>
      </c>
      <c r="J100" s="63">
        <f t="shared" si="6"/>
        <v>0.20531509519406421</v>
      </c>
      <c r="K100" s="12"/>
    </row>
    <row r="101" spans="1:11" x14ac:dyDescent="0.2">
      <c r="C101" s="10" t="s">
        <v>84</v>
      </c>
      <c r="E101" s="9">
        <f>+'[1]2017-2018'!BB113</f>
        <v>37770.65</v>
      </c>
      <c r="F101" s="9"/>
      <c r="G101" s="9">
        <f>+[1]Budget!I110</f>
        <v>40000</v>
      </c>
      <c r="H101" s="12"/>
      <c r="I101" s="9">
        <f t="shared" si="5"/>
        <v>2229.3499999999985</v>
      </c>
      <c r="J101" s="63">
        <f t="shared" si="6"/>
        <v>5.9023342198241187E-2</v>
      </c>
      <c r="K101" s="12"/>
    </row>
    <row r="102" spans="1:11" x14ac:dyDescent="0.2">
      <c r="C102" s="10" t="s">
        <v>85</v>
      </c>
      <c r="E102" s="9">
        <f>+'[1]2017-2018'!BB114</f>
        <v>6301.83</v>
      </c>
      <c r="F102" s="9"/>
      <c r="G102" s="9">
        <f>+[1]Budget!I111</f>
        <v>15000</v>
      </c>
      <c r="H102" s="12"/>
      <c r="I102" s="9">
        <f t="shared" si="5"/>
        <v>8698.17</v>
      </c>
      <c r="J102" s="63">
        <f t="shared" si="6"/>
        <v>1.3802609718129495</v>
      </c>
      <c r="K102" s="12"/>
    </row>
    <row r="103" spans="1:11" x14ac:dyDescent="0.2">
      <c r="C103" s="10" t="s">
        <v>86</v>
      </c>
      <c r="E103" s="9">
        <f>+'[1]2017-2018'!BB115</f>
        <v>500</v>
      </c>
      <c r="F103" s="9"/>
      <c r="G103" s="9">
        <v>1500</v>
      </c>
      <c r="H103" s="12"/>
      <c r="I103" s="9">
        <f t="shared" si="5"/>
        <v>1000</v>
      </c>
      <c r="J103" s="63">
        <f t="shared" si="6"/>
        <v>2</v>
      </c>
      <c r="K103" s="12"/>
    </row>
    <row r="104" spans="1:11" x14ac:dyDescent="0.2">
      <c r="C104" s="10" t="s">
        <v>87</v>
      </c>
      <c r="E104" s="9">
        <f>+'[1]2017-2018'!BB116</f>
        <v>7951.23</v>
      </c>
      <c r="F104" s="9"/>
      <c r="G104" s="9">
        <f>+[1]Budget!I113</f>
        <v>15000</v>
      </c>
      <c r="H104" s="12"/>
      <c r="I104" s="9">
        <f t="shared" si="5"/>
        <v>7048.77</v>
      </c>
      <c r="J104" s="63">
        <f t="shared" si="6"/>
        <v>0.88650057915567793</v>
      </c>
      <c r="K104" s="12"/>
    </row>
    <row r="105" spans="1:11" x14ac:dyDescent="0.2">
      <c r="C105" s="10" t="s">
        <v>88</v>
      </c>
      <c r="E105" s="9">
        <f>+'[1]2017-2018'!BB117</f>
        <v>546.25</v>
      </c>
      <c r="F105" s="9"/>
      <c r="G105" s="9">
        <f>+[1]Budget!I114</f>
        <v>1400</v>
      </c>
      <c r="H105" s="12"/>
      <c r="I105" s="9">
        <f t="shared" si="5"/>
        <v>853.75</v>
      </c>
      <c r="J105" s="63">
        <f t="shared" si="6"/>
        <v>1.562929061784897</v>
      </c>
      <c r="K105" s="12" t="str">
        <f>+[1]Budget!J114</f>
        <v>New Employees &amp; Existing staff every 5 years</v>
      </c>
    </row>
    <row r="106" spans="1:11" x14ac:dyDescent="0.2">
      <c r="C106" s="10" t="s">
        <v>89</v>
      </c>
      <c r="E106" s="9">
        <f>+'[1]2017-2018'!BB118</f>
        <v>19782</v>
      </c>
      <c r="F106" s="9"/>
      <c r="G106" s="9">
        <f>+[1]Budget!I115</f>
        <v>20000</v>
      </c>
      <c r="H106" s="20"/>
      <c r="I106" s="9">
        <f t="shared" si="5"/>
        <v>218</v>
      </c>
      <c r="J106" s="63">
        <f t="shared" si="6"/>
        <v>1.1020119300374078E-2</v>
      </c>
      <c r="K106" s="12"/>
    </row>
    <row r="107" spans="1:11" x14ac:dyDescent="0.2">
      <c r="C107" s="10" t="s">
        <v>90</v>
      </c>
      <c r="E107" s="9">
        <f>+'[1]2017-2018'!BB119</f>
        <v>0</v>
      </c>
      <c r="F107" s="9"/>
      <c r="G107" s="9">
        <f>+[1]Budget!I116</f>
        <v>500</v>
      </c>
      <c r="H107" s="12"/>
      <c r="I107" s="9">
        <f t="shared" si="5"/>
        <v>500</v>
      </c>
      <c r="K107" s="12"/>
    </row>
    <row r="108" spans="1:11" x14ac:dyDescent="0.2">
      <c r="C108" s="10" t="s">
        <v>91</v>
      </c>
      <c r="E108" s="9">
        <f>+'[1]2017-2018'!BB120</f>
        <v>715</v>
      </c>
      <c r="F108" s="9"/>
      <c r="G108" s="9">
        <f>+[1]Budget!I117</f>
        <v>2000</v>
      </c>
      <c r="H108" s="12"/>
      <c r="I108" s="9">
        <f t="shared" si="5"/>
        <v>1285</v>
      </c>
      <c r="J108" s="63">
        <f t="shared" si="6"/>
        <v>1.7972027972027973</v>
      </c>
      <c r="K108" s="12"/>
    </row>
    <row r="109" spans="1:11" x14ac:dyDescent="0.2">
      <c r="C109" s="10" t="s">
        <v>92</v>
      </c>
      <c r="E109" s="9">
        <f>+'[1]2017-2018'!BB121</f>
        <v>16063.439999999999</v>
      </c>
      <c r="F109" s="9"/>
      <c r="G109" s="9">
        <f>+[1]Budget!I118</f>
        <v>15000</v>
      </c>
      <c r="H109" s="12"/>
      <c r="I109" s="9">
        <f t="shared" si="5"/>
        <v>-1063.4399999999987</v>
      </c>
      <c r="J109" s="63">
        <f t="shared" si="6"/>
        <v>-6.6202507059508975E-2</v>
      </c>
      <c r="K109" s="12" t="str">
        <f>+[1]Budget!J118</f>
        <v>$1200/month+ W2s</v>
      </c>
    </row>
    <row r="110" spans="1:11" x14ac:dyDescent="0.2">
      <c r="C110" s="10" t="s">
        <v>93</v>
      </c>
      <c r="E110" s="9">
        <f>+'[1]2017-2018'!BB122</f>
        <v>514.95000000000005</v>
      </c>
      <c r="F110" s="9"/>
      <c r="G110" s="9">
        <f>+[1]Budget!I119</f>
        <v>850</v>
      </c>
      <c r="H110" s="12"/>
      <c r="I110" s="9">
        <f t="shared" si="5"/>
        <v>335.04999999999995</v>
      </c>
      <c r="J110" s="63">
        <f t="shared" si="6"/>
        <v>0.65064569375667525</v>
      </c>
      <c r="K110" s="12" t="str">
        <f>+[1]Budget!J119</f>
        <v>Support for QuickBooks &amp; Volunteer Software</v>
      </c>
    </row>
    <row r="111" spans="1:11" x14ac:dyDescent="0.2">
      <c r="A111" s="8"/>
      <c r="B111" s="8" t="s">
        <v>94</v>
      </c>
      <c r="C111" s="8"/>
      <c r="E111" s="13">
        <f>SUM(E93:E110)</f>
        <v>206056.36000000002</v>
      </c>
      <c r="F111" s="13"/>
      <c r="G111" s="13">
        <f>SUM(G93:G110)</f>
        <v>239950</v>
      </c>
      <c r="H111" s="12"/>
      <c r="I111" s="13">
        <f t="shared" si="5"/>
        <v>33893.639999999985</v>
      </c>
      <c r="J111" s="63">
        <f t="shared" si="6"/>
        <v>0.16448723058099241</v>
      </c>
    </row>
    <row r="112" spans="1:11" x14ac:dyDescent="0.2">
      <c r="B112" s="10"/>
      <c r="E112" s="19"/>
      <c r="F112" s="19"/>
      <c r="G112" s="19">
        <f>+G111/$G$5</f>
        <v>3.7438369843350187E-2</v>
      </c>
      <c r="H112" s="12"/>
      <c r="I112" s="9"/>
    </row>
    <row r="113" spans="1:16" x14ac:dyDescent="0.2">
      <c r="A113" s="8"/>
      <c r="B113" s="8" t="s">
        <v>95</v>
      </c>
      <c r="C113" s="8"/>
      <c r="E113" s="9"/>
      <c r="F113" s="9"/>
      <c r="G113" s="9"/>
      <c r="H113" s="12"/>
      <c r="I113" s="9"/>
    </row>
    <row r="114" spans="1:16" x14ac:dyDescent="0.2">
      <c r="A114" s="8"/>
      <c r="B114" s="8"/>
      <c r="C114" s="10" t="s">
        <v>96</v>
      </c>
      <c r="E114" s="9"/>
      <c r="F114" s="9"/>
      <c r="G114" s="9">
        <f>+[1]Budget!E124</f>
        <v>0</v>
      </c>
      <c r="H114" s="12"/>
      <c r="I114" s="9"/>
    </row>
    <row r="115" spans="1:16" x14ac:dyDescent="0.2">
      <c r="C115" s="21" t="s">
        <v>97</v>
      </c>
      <c r="D115" s="22"/>
      <c r="E115" s="23">
        <f>+'[1]2017-2018'!BB129</f>
        <v>5813.43</v>
      </c>
      <c r="F115" s="23"/>
      <c r="G115" s="23">
        <f>+[1]Budget!E127</f>
        <v>6000</v>
      </c>
      <c r="H115" s="24"/>
      <c r="I115" s="23">
        <f t="shared" si="5"/>
        <v>186.56999999999971</v>
      </c>
      <c r="J115" s="67">
        <f t="shared" si="6"/>
        <v>3.2092929647385401E-2</v>
      </c>
      <c r="K115" s="25" t="str">
        <f>+[1]Budget!J127</f>
        <v>General</v>
      </c>
      <c r="O115" s="21"/>
    </row>
    <row r="116" spans="1:16" x14ac:dyDescent="0.2">
      <c r="A116" s="22"/>
      <c r="B116" s="22"/>
      <c r="C116" s="26" t="s">
        <v>98</v>
      </c>
      <c r="D116" s="22"/>
      <c r="E116" s="23">
        <f>+'[1]2017-2018'!BB130</f>
        <v>2803.52</v>
      </c>
      <c r="F116" s="23"/>
      <c r="G116" s="23">
        <f>+[1]Budget!E128</f>
        <v>5000</v>
      </c>
      <c r="H116" s="24"/>
      <c r="I116" s="23">
        <f t="shared" si="5"/>
        <v>2196.48</v>
      </c>
      <c r="J116" s="67">
        <f t="shared" si="6"/>
        <v>0.78347220636913595</v>
      </c>
      <c r="K116" s="25" t="str">
        <f>+[1]Budget!J128</f>
        <v>Elevator Annual Contract &amp; Lighting</v>
      </c>
      <c r="L116" s="22"/>
      <c r="M116" s="22"/>
      <c r="N116" s="22"/>
      <c r="O116" s="26"/>
      <c r="P116" s="22"/>
    </row>
    <row r="117" spans="1:16" s="22" customFormat="1" x14ac:dyDescent="0.2">
      <c r="C117" s="26" t="s">
        <v>99</v>
      </c>
      <c r="E117" s="23">
        <f>+'[1]2017-2018'!BB131</f>
        <v>703</v>
      </c>
      <c r="F117" s="23"/>
      <c r="G117" s="23">
        <f>+[1]Budget!E129</f>
        <v>2000</v>
      </c>
      <c r="H117" s="24"/>
      <c r="I117" s="23">
        <f t="shared" si="5"/>
        <v>1297</v>
      </c>
      <c r="J117" s="67">
        <f t="shared" si="6"/>
        <v>1.8449502133712661</v>
      </c>
      <c r="K117" s="25" t="str">
        <f>+[1]Budget!J129</f>
        <v xml:space="preserve">repairs  </v>
      </c>
      <c r="O117" s="26"/>
    </row>
    <row r="118" spans="1:16" s="22" customFormat="1" x14ac:dyDescent="0.2">
      <c r="C118" s="26" t="s">
        <v>100</v>
      </c>
      <c r="E118" s="23">
        <f>+'[1]2017-2018'!BB135</f>
        <v>3557.8700000000003</v>
      </c>
      <c r="F118" s="23"/>
      <c r="G118" s="23">
        <f>+[1]Budget!E130</f>
        <v>3600</v>
      </c>
      <c r="H118" s="24"/>
      <c r="I118" s="23">
        <f t="shared" si="5"/>
        <v>42.129999999999654</v>
      </c>
      <c r="J118" s="67">
        <f t="shared" si="6"/>
        <v>1.184135451829315E-2</v>
      </c>
      <c r="K118" s="25" t="str">
        <f>+[1]Budget!J130</f>
        <v>Monthly agreement</v>
      </c>
      <c r="O118" s="26"/>
    </row>
    <row r="119" spans="1:16" s="22" customFormat="1" x14ac:dyDescent="0.2">
      <c r="C119" s="26" t="s">
        <v>101</v>
      </c>
      <c r="E119" s="23">
        <f>+'[1]2017-2018'!BB132</f>
        <v>1229.24</v>
      </c>
      <c r="F119" s="23"/>
      <c r="G119" s="23">
        <f>+[1]Budget!E131</f>
        <v>2500</v>
      </c>
      <c r="H119" s="24"/>
      <c r="I119" s="23">
        <f t="shared" si="5"/>
        <v>1270.76</v>
      </c>
      <c r="J119" s="67">
        <f t="shared" si="6"/>
        <v>1.0337769678825941</v>
      </c>
      <c r="K119" s="25" t="str">
        <f>+[1]Budget!J131</f>
        <v>Routine maint., filters</v>
      </c>
      <c r="O119" s="26"/>
    </row>
    <row r="120" spans="1:16" s="22" customFormat="1" x14ac:dyDescent="0.2">
      <c r="C120" s="26" t="s">
        <v>102</v>
      </c>
      <c r="E120" s="23">
        <f>+'[1]2017-2018'!BB133</f>
        <v>252.5</v>
      </c>
      <c r="F120" s="23"/>
      <c r="G120" s="23">
        <f>+[1]Budget!E132</f>
        <v>1000</v>
      </c>
      <c r="H120" s="24"/>
      <c r="I120" s="23">
        <f t="shared" si="5"/>
        <v>747.5</v>
      </c>
      <c r="J120" s="67">
        <f t="shared" si="6"/>
        <v>2.9603960396039604</v>
      </c>
      <c r="K120" s="25" t="str">
        <f>+[1]Budget!J132</f>
        <v>annual fire inspections</v>
      </c>
      <c r="O120" s="26"/>
    </row>
    <row r="121" spans="1:16" s="22" customFormat="1" x14ac:dyDescent="0.2">
      <c r="C121" s="26" t="s">
        <v>103</v>
      </c>
      <c r="E121" s="23">
        <f>+'[1]2017-2018'!BB134</f>
        <v>4032</v>
      </c>
      <c r="F121" s="23"/>
      <c r="G121" s="23">
        <f>+[1]Budget!E133</f>
        <v>4500</v>
      </c>
      <c r="H121" s="24"/>
      <c r="I121" s="23">
        <f t="shared" si="5"/>
        <v>468</v>
      </c>
      <c r="J121" s="63">
        <f t="shared" si="6"/>
        <v>0.11607142857142858</v>
      </c>
      <c r="K121" s="25" t="str">
        <f>+[1]Budget!J133</f>
        <v>door control and badges w/ annual contract</v>
      </c>
      <c r="O121" s="26"/>
    </row>
    <row r="122" spans="1:16" s="22" customFormat="1" x14ac:dyDescent="0.2">
      <c r="C122" s="10" t="s">
        <v>104</v>
      </c>
      <c r="D122"/>
      <c r="E122" s="23">
        <f>+'[1]2017-2018'!BB136</f>
        <v>10430</v>
      </c>
      <c r="F122" s="9"/>
      <c r="G122" s="9">
        <f>+[1]Budget!I134</f>
        <v>12200</v>
      </c>
      <c r="H122" s="12"/>
      <c r="I122" s="9">
        <f t="shared" si="5"/>
        <v>1770</v>
      </c>
      <c r="J122" s="63">
        <f t="shared" si="6"/>
        <v>0.16970278044103548</v>
      </c>
      <c r="K122" s="25" t="str">
        <f>+[1]Budget!J134</f>
        <v>$810/month + $2000 annual one time maintenance</v>
      </c>
    </row>
    <row r="123" spans="1:16" s="22" customFormat="1" x14ac:dyDescent="0.2">
      <c r="C123" s="27" t="s">
        <v>105</v>
      </c>
      <c r="D123" s="28"/>
      <c r="E123" s="29">
        <f>+'[1]2017-2018'!BB138</f>
        <v>91796.58</v>
      </c>
      <c r="F123" s="30"/>
      <c r="G123" s="30">
        <f>+[1]Budget!E137</f>
        <v>99000</v>
      </c>
      <c r="H123" s="25"/>
      <c r="I123" s="30">
        <f t="shared" si="5"/>
        <v>7203.4199999999983</v>
      </c>
      <c r="J123" s="63">
        <f t="shared" si="6"/>
        <v>7.8471550900915898E-2</v>
      </c>
      <c r="K123" s="25" t="str">
        <f>+[1]Budget!J135</f>
        <v>Floor Cleaning</v>
      </c>
    </row>
    <row r="124" spans="1:16" s="22" customFormat="1" x14ac:dyDescent="0.2">
      <c r="A124"/>
      <c r="B124"/>
      <c r="C124" s="27" t="s">
        <v>106</v>
      </c>
      <c r="D124" s="28"/>
      <c r="E124" s="29">
        <f>+'[1]2017-2018'!BB140</f>
        <v>19880</v>
      </c>
      <c r="F124" s="30"/>
      <c r="G124" s="30">
        <f>+'[1]Payroll Detail'!G123</f>
        <v>24000</v>
      </c>
      <c r="H124" s="25"/>
      <c r="I124" s="29">
        <f t="shared" si="5"/>
        <v>4120</v>
      </c>
      <c r="J124" s="63">
        <f t="shared" si="6"/>
        <v>0.20724346076458752</v>
      </c>
      <c r="K124" s="25" t="str">
        <f>+[1]Budget!J136</f>
        <v>Same as prior year</v>
      </c>
      <c r="L124"/>
      <c r="M124"/>
      <c r="N124"/>
      <c r="O124"/>
      <c r="P124"/>
    </row>
    <row r="125" spans="1:16" x14ac:dyDescent="0.2">
      <c r="C125" s="27" t="s">
        <v>107</v>
      </c>
      <c r="D125" s="28"/>
      <c r="E125" s="29">
        <f>+'[1]2017-2018'!BB139</f>
        <v>19828.900000000001</v>
      </c>
      <c r="F125" s="30"/>
      <c r="G125" s="30">
        <f>+[1]Budget!E135</f>
        <v>20000</v>
      </c>
      <c r="H125" s="25"/>
      <c r="I125" s="29">
        <f t="shared" si="5"/>
        <v>171.09999999999854</v>
      </c>
      <c r="J125" s="63">
        <f t="shared" si="6"/>
        <v>8.6288195512609633E-3</v>
      </c>
      <c r="K125" s="25" t="str">
        <f>+[1]Budget!J135</f>
        <v>Floor Cleaning</v>
      </c>
    </row>
    <row r="126" spans="1:16" x14ac:dyDescent="0.2">
      <c r="C126" s="10" t="s">
        <v>108</v>
      </c>
      <c r="E126" s="23">
        <f>+'[1]2017-2018'!BB141</f>
        <v>7530.86</v>
      </c>
      <c r="F126" s="9"/>
      <c r="G126" s="9">
        <f>+[1]Budget!I138</f>
        <v>8000</v>
      </c>
      <c r="H126" s="12"/>
      <c r="I126" s="9">
        <f t="shared" si="5"/>
        <v>469.14000000000033</v>
      </c>
      <c r="J126" s="63">
        <f t="shared" si="6"/>
        <v>6.2295674066441327E-2</v>
      </c>
      <c r="K126" s="25" t="str">
        <f>+[1]Budget!J138</f>
        <v>$900/month for 10 months</v>
      </c>
    </row>
    <row r="127" spans="1:16" x14ac:dyDescent="0.2">
      <c r="C127" s="10" t="s">
        <v>109</v>
      </c>
      <c r="E127" s="23">
        <f>+'[1]2017-2018'!BB142</f>
        <v>7931.9299999999994</v>
      </c>
      <c r="F127" s="9"/>
      <c r="G127" s="9">
        <f>+[1]Budget!I139</f>
        <v>9000</v>
      </c>
      <c r="H127" s="12"/>
      <c r="I127" s="9">
        <f t="shared" si="5"/>
        <v>1068.0700000000006</v>
      </c>
      <c r="J127" s="63">
        <f t="shared" si="6"/>
        <v>0.13465449140373159</v>
      </c>
      <c r="K127" s="25" t="str">
        <f>+[1]Budget!J139</f>
        <v>$750/month (10% increase over prior year)</v>
      </c>
    </row>
    <row r="128" spans="1:16" x14ac:dyDescent="0.2">
      <c r="C128" s="10" t="s">
        <v>133</v>
      </c>
      <c r="E128" s="23">
        <f>+'[1]2017-2018'!BB143</f>
        <v>4236.45</v>
      </c>
      <c r="F128" s="9"/>
      <c r="G128" s="9">
        <f>+[1]Budget!I140</f>
        <v>4800</v>
      </c>
      <c r="H128" s="20"/>
      <c r="I128" s="9">
        <f t="shared" si="5"/>
        <v>563.55000000000018</v>
      </c>
      <c r="J128" s="63">
        <f t="shared" si="6"/>
        <v>0.13302411216938714</v>
      </c>
      <c r="K128" s="25" t="str">
        <f>+[1]Budget!J140</f>
        <v>$400/month</v>
      </c>
    </row>
    <row r="129" spans="1:11" x14ac:dyDescent="0.2">
      <c r="C129" s="10" t="s">
        <v>110</v>
      </c>
      <c r="E129" s="23">
        <f>+'[1]2017-2018'!BB144</f>
        <v>1050.7999999999997</v>
      </c>
      <c r="F129" s="9"/>
      <c r="G129" s="9">
        <f>+[1]Budget!I141</f>
        <v>1200</v>
      </c>
      <c r="H129" s="12"/>
      <c r="I129" s="9">
        <f t="shared" si="5"/>
        <v>149.20000000000027</v>
      </c>
      <c r="J129" s="63">
        <f t="shared" si="6"/>
        <v>0.14198705748001553</v>
      </c>
      <c r="K129" s="25" t="str">
        <f>+[1]Budget!J141</f>
        <v>$100/month</v>
      </c>
    </row>
    <row r="130" spans="1:11" x14ac:dyDescent="0.2">
      <c r="C130" s="10" t="s">
        <v>111</v>
      </c>
      <c r="E130" s="23">
        <f>+'[1]2017-2018'!BB145</f>
        <v>87391.12</v>
      </c>
      <c r="F130" s="9"/>
      <c r="G130" s="9">
        <f>+[1]Budget!I142</f>
        <v>92610</v>
      </c>
      <c r="H130" s="12"/>
      <c r="I130" s="9">
        <f t="shared" si="5"/>
        <v>5218.8800000000047</v>
      </c>
      <c r="J130" s="63">
        <f t="shared" si="6"/>
        <v>5.9718653336860827E-2</v>
      </c>
      <c r="K130" s="25" t="str">
        <f>+[1]Budget!J142</f>
        <v>$7350/month (5% increase over prior year)</v>
      </c>
    </row>
    <row r="131" spans="1:11" x14ac:dyDescent="0.2">
      <c r="C131" s="10" t="s">
        <v>112</v>
      </c>
      <c r="E131" s="23">
        <f>+'[1]2017-2018'!BB146</f>
        <v>3666</v>
      </c>
      <c r="F131" s="9"/>
      <c r="G131" s="9">
        <f>+[1]Budget!I143</f>
        <v>3000</v>
      </c>
      <c r="H131" s="12"/>
      <c r="I131" s="9">
        <f t="shared" si="5"/>
        <v>-666</v>
      </c>
      <c r="J131" s="63">
        <f t="shared" si="6"/>
        <v>-0.18166939443535188</v>
      </c>
      <c r="K131" s="25" t="str">
        <f>+[1]Budget!J143</f>
        <v>$200/month + semi-annual ant treatment $600</v>
      </c>
    </row>
    <row r="132" spans="1:11" x14ac:dyDescent="0.2">
      <c r="C132" s="10" t="s">
        <v>113</v>
      </c>
      <c r="E132" s="23">
        <f>+'[1]2017-2018'!BB147</f>
        <v>8419.8200000000015</v>
      </c>
      <c r="F132" s="9"/>
      <c r="G132" s="9">
        <f>+[1]Budget!I144</f>
        <v>8400</v>
      </c>
      <c r="H132" s="12"/>
      <c r="I132" s="9">
        <f t="shared" si="5"/>
        <v>-19.820000000001528</v>
      </c>
      <c r="J132" s="63">
        <f t="shared" si="6"/>
        <v>-2.3539695622948617E-3</v>
      </c>
      <c r="K132" s="25" t="str">
        <f>+[1]Budget!J144</f>
        <v>$700  - phone and internet per month</v>
      </c>
    </row>
    <row r="133" spans="1:11" x14ac:dyDescent="0.2">
      <c r="C133" s="10" t="s">
        <v>114</v>
      </c>
      <c r="E133" s="23">
        <f>+'[1]2017-2018'!BB148</f>
        <v>28542</v>
      </c>
      <c r="F133" s="9"/>
      <c r="G133" s="9">
        <f>+[1]Budget!I145</f>
        <v>30450</v>
      </c>
      <c r="H133" s="20"/>
      <c r="I133" s="9">
        <f t="shared" si="5"/>
        <v>1908</v>
      </c>
      <c r="J133" s="63">
        <f t="shared" si="6"/>
        <v>6.6848854319949552E-2</v>
      </c>
      <c r="K133" s="25" t="str">
        <f>+[1]Budget!J145</f>
        <v>5% Increase over previous year</v>
      </c>
    </row>
    <row r="134" spans="1:11" x14ac:dyDescent="0.2">
      <c r="B134" s="8" t="s">
        <v>115</v>
      </c>
      <c r="C134" s="10"/>
      <c r="E134" s="13">
        <f>SUM(E115:E133)</f>
        <v>309096.01999999996</v>
      </c>
      <c r="F134" s="13"/>
      <c r="G134" s="13">
        <f>SUM(G114:G133)</f>
        <v>337260</v>
      </c>
      <c r="H134" s="12"/>
      <c r="I134" s="13">
        <f>SUM(I115:I133)</f>
        <v>28163.979999999996</v>
      </c>
      <c r="J134" s="63">
        <f t="shared" si="6"/>
        <v>9.111725217296554E-2</v>
      </c>
      <c r="K134" s="27"/>
    </row>
    <row r="135" spans="1:11" x14ac:dyDescent="0.2">
      <c r="A135" s="8"/>
      <c r="C135" s="8"/>
      <c r="E135" s="19"/>
      <c r="F135" s="19"/>
      <c r="G135" s="19">
        <f>+G134/$G$5</f>
        <v>5.2621231979030146E-2</v>
      </c>
      <c r="H135" s="12"/>
      <c r="I135" s="9"/>
      <c r="K135" s="27"/>
    </row>
    <row r="136" spans="1:11" x14ac:dyDescent="0.2">
      <c r="A136" s="8"/>
      <c r="B136" s="8" t="s">
        <v>116</v>
      </c>
      <c r="C136" s="8"/>
      <c r="E136" s="9"/>
      <c r="F136" s="9"/>
      <c r="G136" s="9"/>
      <c r="H136" s="12"/>
      <c r="I136" s="9"/>
    </row>
    <row r="137" spans="1:11" x14ac:dyDescent="0.2">
      <c r="C137" s="10" t="s">
        <v>117</v>
      </c>
      <c r="E137" s="9">
        <f>+'[1]2017-2018'!BB153</f>
        <v>3430</v>
      </c>
      <c r="F137" s="9"/>
      <c r="G137" s="9">
        <f>+[1]Budget!E150</f>
        <v>3800</v>
      </c>
      <c r="H137" s="12"/>
      <c r="I137" s="9">
        <f t="shared" si="5"/>
        <v>370</v>
      </c>
      <c r="J137" s="63">
        <f t="shared" si="6"/>
        <v>0.10787172011661808</v>
      </c>
      <c r="K137" s="25" t="str">
        <f>+[1]Budget!J150</f>
        <v>GCSA dues &amp; SACS dues ($950)</v>
      </c>
    </row>
    <row r="138" spans="1:11" x14ac:dyDescent="0.2">
      <c r="C138" s="10" t="s">
        <v>118</v>
      </c>
      <c r="E138" s="9">
        <f>+'[1]2017-2018'!BB154</f>
        <v>621.19000000000005</v>
      </c>
      <c r="F138" s="9"/>
      <c r="G138" s="9">
        <f>+[1]Budget!I151</f>
        <v>1800</v>
      </c>
      <c r="H138" s="12"/>
      <c r="I138" s="9">
        <f t="shared" si="5"/>
        <v>1178.81</v>
      </c>
      <c r="J138" s="63">
        <f t="shared" si="6"/>
        <v>1.8976641607237719</v>
      </c>
      <c r="K138" s="25" t="str">
        <f>+[1]Budget!J151</f>
        <v>PayPal &amp; Misc fees</v>
      </c>
    </row>
    <row r="139" spans="1:11" x14ac:dyDescent="0.2">
      <c r="C139" s="10" t="s">
        <v>11</v>
      </c>
      <c r="E139" s="9">
        <f>+'[1]2017-2018'!BB155</f>
        <v>6141.29</v>
      </c>
      <c r="F139" s="9"/>
      <c r="G139" s="9">
        <f>+[1]Budget!I152</f>
        <v>1000</v>
      </c>
      <c r="H139" s="12"/>
      <c r="I139" s="9">
        <f t="shared" si="5"/>
        <v>-5141.29</v>
      </c>
      <c r="K139" s="25" t="str">
        <f>+[1]Budget!J152</f>
        <v>Interest on LOC</v>
      </c>
    </row>
    <row r="140" spans="1:11" x14ac:dyDescent="0.2">
      <c r="C140" s="10" t="s">
        <v>119</v>
      </c>
      <c r="E140" s="9">
        <f>+'[1]2017-2018'!BB156</f>
        <v>3002</v>
      </c>
      <c r="F140" s="9"/>
      <c r="G140" s="9">
        <f>+[1]Budget!I154</f>
        <v>3150</v>
      </c>
      <c r="H140" s="12"/>
      <c r="I140" s="9">
        <f t="shared" si="5"/>
        <v>148</v>
      </c>
      <c r="J140" s="63">
        <f t="shared" si="6"/>
        <v>4.9300466355762823E-2</v>
      </c>
      <c r="K140" s="25" t="str">
        <f>+[1]Budget!J154</f>
        <v>5% Increase over previous year</v>
      </c>
    </row>
    <row r="141" spans="1:11" x14ac:dyDescent="0.2">
      <c r="C141" s="10" t="s">
        <v>120</v>
      </c>
      <c r="E141" s="9">
        <v>0</v>
      </c>
      <c r="F141" s="9"/>
      <c r="G141" s="9">
        <f>+[1]Budget!I155</f>
        <v>0</v>
      </c>
      <c r="H141" s="12"/>
      <c r="I141" s="9">
        <f t="shared" si="5"/>
        <v>0</v>
      </c>
      <c r="K141" s="25"/>
    </row>
    <row r="142" spans="1:11" x14ac:dyDescent="0.2">
      <c r="B142" s="8" t="s">
        <v>121</v>
      </c>
      <c r="C142" s="10"/>
      <c r="E142" s="13">
        <f>SUM(E137:E141)</f>
        <v>13194.48</v>
      </c>
      <c r="F142" s="13"/>
      <c r="G142" s="13">
        <f>SUM(G137:G141)</f>
        <v>9750</v>
      </c>
      <c r="H142" s="12"/>
      <c r="I142" s="13">
        <f>SUM(I137:I141)</f>
        <v>-3444.48</v>
      </c>
    </row>
    <row r="143" spans="1:11" x14ac:dyDescent="0.2">
      <c r="A143" s="8"/>
      <c r="C143" s="8"/>
      <c r="E143" s="19"/>
      <c r="F143" s="19"/>
      <c r="G143" s="19">
        <f>+G142/$G$5</f>
        <v>1.5212507021157087E-3</v>
      </c>
      <c r="H143" s="17"/>
      <c r="I143" s="19"/>
      <c r="J143" s="68"/>
    </row>
    <row r="144" spans="1:11" x14ac:dyDescent="0.2">
      <c r="A144" s="8" t="s">
        <v>122</v>
      </c>
      <c r="B144" s="8"/>
      <c r="C144" s="8"/>
      <c r="E144" s="13">
        <f>+E142+E134+E111+E90+E38+E30</f>
        <v>5358044.2300000004</v>
      </c>
      <c r="F144" s="13"/>
      <c r="G144" s="13">
        <f>+G142+G134+G111+G90+G38+G30</f>
        <v>5986773.3790000007</v>
      </c>
      <c r="H144" s="9"/>
      <c r="I144" s="13">
        <f>+I142+I134+I111+I90+I38+I30</f>
        <v>628729.14900000021</v>
      </c>
    </row>
    <row r="145" spans="1:11" x14ac:dyDescent="0.2">
      <c r="A145" s="8"/>
      <c r="B145" s="8"/>
      <c r="C145" s="8"/>
      <c r="E145" s="19"/>
      <c r="F145" s="19"/>
      <c r="G145" s="19">
        <f>+G144/$G$5</f>
        <v>0.9340905852524497</v>
      </c>
      <c r="H145" s="14"/>
      <c r="I145" s="19"/>
      <c r="J145" s="69"/>
    </row>
    <row r="146" spans="1:11" ht="16" thickBot="1" x14ac:dyDescent="0.25">
      <c r="A146" s="8" t="s">
        <v>123</v>
      </c>
      <c r="B146" s="8"/>
      <c r="C146" s="8"/>
      <c r="E146" s="31">
        <f>+E15-E144</f>
        <v>1088327.2199999988</v>
      </c>
      <c r="F146" s="31"/>
      <c r="G146" s="31">
        <f>+G15-G144</f>
        <v>529306.62099999934</v>
      </c>
      <c r="H146" s="9"/>
      <c r="I146" s="31">
        <f>+I15-I144</f>
        <v>-542622.84899999888</v>
      </c>
      <c r="K146" s="9"/>
    </row>
    <row r="147" spans="1:11" ht="16" thickTop="1" x14ac:dyDescent="0.2">
      <c r="E147" s="9">
        <v>0</v>
      </c>
      <c r="F147" s="9"/>
      <c r="G147" s="9"/>
      <c r="H147" s="32"/>
      <c r="I147" s="9"/>
      <c r="J147" s="68"/>
    </row>
    <row r="148" spans="1:11" x14ac:dyDescent="0.2">
      <c r="A148" s="33"/>
      <c r="B148" s="33" t="s">
        <v>124</v>
      </c>
      <c r="C148" s="33"/>
      <c r="E148" s="32">
        <f>+'[1]2017-2018'!BB165</f>
        <v>490030</v>
      </c>
      <c r="F148" s="32"/>
      <c r="G148" s="34">
        <f>+[1]Budget!E166</f>
        <v>600000</v>
      </c>
      <c r="H148" s="32"/>
      <c r="I148" s="9">
        <f t="shared" ref="I148" si="7">+G148-E148</f>
        <v>109970</v>
      </c>
      <c r="J148" s="68"/>
    </row>
    <row r="150" spans="1:11" ht="16" thickBot="1" x14ac:dyDescent="0.25">
      <c r="A150" s="8" t="s">
        <v>125</v>
      </c>
      <c r="B150" s="8"/>
      <c r="C150" s="8"/>
      <c r="E150" s="31">
        <f>+E146-E148</f>
        <v>598297.21999999881</v>
      </c>
      <c r="F150" s="31"/>
      <c r="G150" s="31">
        <f>+G146-G148</f>
        <v>-70693.379000000656</v>
      </c>
      <c r="I150" s="31">
        <f>+I146-I148</f>
        <v>-652592.84899999888</v>
      </c>
    </row>
    <row r="151" spans="1:11" ht="16" thickTop="1" x14ac:dyDescent="0.2"/>
    <row r="152" spans="1:11" x14ac:dyDescent="0.2">
      <c r="B152" s="35" t="s">
        <v>134</v>
      </c>
      <c r="C152" s="36"/>
      <c r="D152" s="36"/>
      <c r="E152" s="36"/>
      <c r="F152" s="36"/>
      <c r="G152" s="37"/>
      <c r="H152" s="36"/>
      <c r="I152" s="36"/>
      <c r="J152" s="66"/>
      <c r="K152" s="38"/>
    </row>
    <row r="153" spans="1:11" x14ac:dyDescent="0.2">
      <c r="B153" s="39"/>
      <c r="C153" s="40" t="s">
        <v>126</v>
      </c>
      <c r="D153" s="41"/>
      <c r="E153" s="42">
        <v>208564</v>
      </c>
      <c r="F153" s="42"/>
      <c r="G153" s="42">
        <v>200000</v>
      </c>
      <c r="H153" s="42"/>
      <c r="I153" s="42">
        <f t="shared" ref="I153:I154" si="8">+G153-E153</f>
        <v>-8564</v>
      </c>
      <c r="J153" s="70">
        <f t="shared" ref="J153:J154" si="9">+I153/E153</f>
        <v>-4.1061736445407643E-2</v>
      </c>
      <c r="K153" s="43"/>
    </row>
    <row r="154" spans="1:11" x14ac:dyDescent="0.2">
      <c r="B154" s="39"/>
      <c r="C154" s="40" t="s">
        <v>127</v>
      </c>
      <c r="D154" s="41"/>
      <c r="E154" s="42">
        <f>+'[1]2017-2018'!BB157</f>
        <v>28163.97</v>
      </c>
      <c r="F154" s="42"/>
      <c r="G154" s="42">
        <v>28500</v>
      </c>
      <c r="H154" s="44"/>
      <c r="I154" s="42">
        <f t="shared" si="8"/>
        <v>336.02999999999884</v>
      </c>
      <c r="J154" s="70">
        <f t="shared" si="9"/>
        <v>1.1931201460589499E-2</v>
      </c>
      <c r="K154" s="43"/>
    </row>
    <row r="155" spans="1:11" x14ac:dyDescent="0.2">
      <c r="B155" s="39"/>
      <c r="C155" s="41" t="s">
        <v>128</v>
      </c>
      <c r="D155" s="41"/>
      <c r="E155" s="42">
        <v>126510</v>
      </c>
      <c r="F155" s="42"/>
      <c r="G155" s="42">
        <v>121500</v>
      </c>
      <c r="H155" s="42"/>
      <c r="I155" s="42"/>
      <c r="J155" s="70"/>
      <c r="K155" s="43"/>
    </row>
    <row r="156" spans="1:11" x14ac:dyDescent="0.2">
      <c r="B156" s="39"/>
      <c r="C156" s="41"/>
      <c r="D156" s="41"/>
      <c r="E156" s="41"/>
      <c r="F156" s="41"/>
      <c r="G156" s="41"/>
      <c r="H156" s="41"/>
      <c r="I156" s="41"/>
      <c r="J156" s="70"/>
      <c r="K156" s="43"/>
    </row>
    <row r="157" spans="1:11" ht="16" thickBot="1" x14ac:dyDescent="0.25">
      <c r="B157" s="39"/>
      <c r="C157" s="41"/>
      <c r="D157" s="41"/>
      <c r="E157" s="31">
        <f>+E153-E154-E155</f>
        <v>53890.03</v>
      </c>
      <c r="F157" s="31"/>
      <c r="G157" s="31">
        <f>+G153-G154-G155</f>
        <v>50000</v>
      </c>
      <c r="H157" s="41"/>
      <c r="I157" s="31">
        <f>+I153-I155</f>
        <v>-8564</v>
      </c>
      <c r="J157" s="70"/>
      <c r="K157" s="43"/>
    </row>
    <row r="158" spans="1:11" ht="16" thickTop="1" x14ac:dyDescent="0.2">
      <c r="B158" s="39"/>
      <c r="C158" s="41"/>
      <c r="D158" s="41"/>
      <c r="E158" s="41"/>
      <c r="F158" s="41"/>
      <c r="G158" s="41"/>
      <c r="H158" s="41"/>
      <c r="I158" s="41"/>
      <c r="J158" s="70"/>
      <c r="K158" s="43"/>
    </row>
    <row r="159" spans="1:11" x14ac:dyDescent="0.2">
      <c r="B159" s="45"/>
      <c r="C159" s="46"/>
      <c r="D159" s="46"/>
      <c r="E159" s="46"/>
      <c r="F159" s="46"/>
      <c r="G159" s="46"/>
      <c r="H159" s="46"/>
      <c r="I159" s="46"/>
      <c r="J159" s="71"/>
      <c r="K159" s="47"/>
    </row>
    <row r="161" spans="2:11" x14ac:dyDescent="0.2">
      <c r="B161" s="35" t="s">
        <v>135</v>
      </c>
      <c r="C161" s="48"/>
      <c r="D161" s="36"/>
      <c r="E161" s="36"/>
      <c r="F161" s="36"/>
      <c r="G161" s="36"/>
      <c r="H161" s="36"/>
      <c r="I161" s="36"/>
      <c r="J161" s="66"/>
      <c r="K161" s="49"/>
    </row>
    <row r="162" spans="2:11" x14ac:dyDescent="0.2">
      <c r="B162" s="39"/>
      <c r="C162" s="41" t="s">
        <v>136</v>
      </c>
      <c r="D162" s="41"/>
      <c r="E162" s="41"/>
      <c r="F162" s="41"/>
      <c r="G162" s="50">
        <f>+G5*0.15</f>
        <v>961380</v>
      </c>
      <c r="H162" s="41"/>
      <c r="J162" s="70"/>
      <c r="K162" s="43"/>
    </row>
    <row r="163" spans="2:11" x14ac:dyDescent="0.2">
      <c r="B163" s="39"/>
      <c r="C163" s="41"/>
      <c r="D163" s="41"/>
      <c r="E163" s="41"/>
      <c r="F163" s="41"/>
      <c r="G163" s="50"/>
      <c r="H163" s="41"/>
      <c r="I163" s="41"/>
      <c r="J163" s="70"/>
      <c r="K163" s="43"/>
    </row>
    <row r="164" spans="2:11" x14ac:dyDescent="0.2">
      <c r="B164" s="39"/>
      <c r="C164" s="41" t="s">
        <v>137</v>
      </c>
      <c r="D164" s="41"/>
      <c r="E164" s="41"/>
      <c r="F164" s="41"/>
      <c r="G164" s="51">
        <f>-G134</f>
        <v>-337260</v>
      </c>
      <c r="H164" s="41"/>
      <c r="I164" s="41"/>
      <c r="J164" s="70"/>
      <c r="K164" s="43"/>
    </row>
    <row r="165" spans="2:11" x14ac:dyDescent="0.2">
      <c r="B165" s="39"/>
      <c r="C165" s="41"/>
      <c r="D165" s="41"/>
      <c r="E165" s="41"/>
      <c r="F165" s="41"/>
      <c r="G165" s="50"/>
      <c r="H165" s="41"/>
      <c r="I165" s="41"/>
      <c r="J165" s="70"/>
      <c r="K165" s="43"/>
    </row>
    <row r="166" spans="2:11" ht="16" thickBot="1" x14ac:dyDescent="0.25">
      <c r="B166" s="39"/>
      <c r="C166" s="41" t="s">
        <v>138</v>
      </c>
      <c r="D166" s="41"/>
      <c r="E166" s="41"/>
      <c r="F166" s="41"/>
      <c r="G166" s="52">
        <f>+G162+G164</f>
        <v>624120</v>
      </c>
      <c r="H166" s="41"/>
      <c r="I166" s="41"/>
      <c r="J166" s="70"/>
      <c r="K166" s="43"/>
    </row>
    <row r="167" spans="2:11" ht="16" thickTop="1" x14ac:dyDescent="0.2">
      <c r="B167" s="39"/>
      <c r="C167" s="41"/>
      <c r="D167" s="41"/>
      <c r="E167" s="41"/>
      <c r="F167" s="41"/>
      <c r="G167" s="50"/>
      <c r="H167" s="41"/>
      <c r="I167" s="41"/>
      <c r="J167" s="70"/>
      <c r="K167" s="43"/>
    </row>
    <row r="168" spans="2:11" x14ac:dyDescent="0.2">
      <c r="B168" s="45"/>
      <c r="C168" s="46"/>
      <c r="D168" s="46"/>
      <c r="E168" s="46"/>
      <c r="F168" s="46"/>
      <c r="G168" s="46"/>
      <c r="H168" s="46"/>
      <c r="I168" s="46"/>
      <c r="J168" s="71"/>
      <c r="K168" s="4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D6971-F2A8-244D-9E49-E108D2703511}">
  <sheetPr>
    <pageSetUpPr fitToPage="1"/>
  </sheetPr>
  <dimension ref="A1:O151"/>
  <sheetViews>
    <sheetView tabSelected="1" workbookViewId="0">
      <selection activeCell="C6" sqref="C6"/>
    </sheetView>
  </sheetViews>
  <sheetFormatPr baseColWidth="10" defaultColWidth="8.83203125" defaultRowHeight="15" x14ac:dyDescent="0.2"/>
  <cols>
    <col min="1" max="1" width="4.33203125" customWidth="1"/>
    <col min="2" max="2" width="3.6640625" customWidth="1"/>
    <col min="3" max="3" width="42.5" bestFit="1" customWidth="1"/>
    <col min="4" max="4" width="1.6640625" customWidth="1"/>
    <col min="5" max="5" width="14.6640625" bestFit="1" customWidth="1"/>
    <col min="6" max="6" width="3.5" customWidth="1"/>
    <col min="7" max="7" width="11.33203125" bestFit="1" customWidth="1"/>
    <col min="8" max="8" width="3.5" customWidth="1"/>
    <col min="9" max="9" width="11.33203125" bestFit="1" customWidth="1"/>
    <col min="10" max="10" width="11.1640625" style="63" bestFit="1" customWidth="1"/>
  </cols>
  <sheetData>
    <row r="1" spans="1:15" ht="21" x14ac:dyDescent="0.25">
      <c r="C1" s="1" t="s">
        <v>0</v>
      </c>
    </row>
    <row r="2" spans="1:15" ht="21" x14ac:dyDescent="0.25">
      <c r="A2" s="2"/>
      <c r="B2" s="2"/>
      <c r="C2" s="3" t="s">
        <v>163</v>
      </c>
      <c r="D2" s="2"/>
      <c r="E2" s="4" t="s">
        <v>2</v>
      </c>
      <c r="F2" s="5" t="s">
        <v>3</v>
      </c>
      <c r="G2" s="6" t="s">
        <v>4</v>
      </c>
      <c r="H2" s="4"/>
      <c r="I2" s="4" t="s">
        <v>5</v>
      </c>
      <c r="J2" s="64" t="s">
        <v>6</v>
      </c>
    </row>
    <row r="3" spans="1:15" x14ac:dyDescent="0.2">
      <c r="E3" s="5" t="s">
        <v>7</v>
      </c>
      <c r="F3" s="5"/>
      <c r="G3" s="7" t="s">
        <v>8</v>
      </c>
      <c r="H3" s="7"/>
      <c r="I3" s="7"/>
      <c r="J3" s="65"/>
    </row>
    <row r="4" spans="1:15" x14ac:dyDescent="0.2">
      <c r="A4" s="8" t="s">
        <v>9</v>
      </c>
      <c r="B4" s="8"/>
      <c r="C4" s="8"/>
      <c r="G4" s="9"/>
      <c r="H4" s="9"/>
      <c r="I4" s="9"/>
    </row>
    <row r="5" spans="1:15" x14ac:dyDescent="0.2">
      <c r="C5" s="10" t="s">
        <v>10</v>
      </c>
      <c r="E5" s="9">
        <f>+'[1]2017-2018'!BB8</f>
        <v>6169597.8099999987</v>
      </c>
      <c r="F5" s="9"/>
      <c r="G5" s="9">
        <f>+[1]Budget!E7</f>
        <v>6409200</v>
      </c>
      <c r="H5" s="9"/>
      <c r="I5" s="9">
        <f>+G5-E5</f>
        <v>239602.19000000134</v>
      </c>
      <c r="J5" s="63">
        <f>+I5/E5</f>
        <v>3.883594966460243E-2</v>
      </c>
    </row>
    <row r="6" spans="1:15" x14ac:dyDescent="0.2">
      <c r="C6" s="10" t="s">
        <v>11</v>
      </c>
      <c r="E6" s="9">
        <f>+'[1]2017-2018'!BB9</f>
        <v>724.11999999999989</v>
      </c>
      <c r="F6" s="9"/>
      <c r="G6" s="9">
        <f>+[1]Budget!E8</f>
        <v>0</v>
      </c>
      <c r="H6" s="9"/>
      <c r="I6" s="9">
        <f t="shared" ref="I6:I14" si="0">+G6-E6</f>
        <v>-724.11999999999989</v>
      </c>
      <c r="J6" s="63">
        <f t="shared" ref="J6:J9" si="1">+I6/E6</f>
        <v>-1</v>
      </c>
    </row>
    <row r="7" spans="1:15" x14ac:dyDescent="0.2">
      <c r="C7" s="10" t="s">
        <v>12</v>
      </c>
      <c r="E7" s="9">
        <f>+'[1]2017-2018'!BB11+'[1]2017-2018'!BB12</f>
        <v>150000</v>
      </c>
      <c r="F7" s="9"/>
      <c r="G7" s="9">
        <f>+[1]Budget!E10</f>
        <v>0</v>
      </c>
      <c r="H7" s="9"/>
      <c r="I7" s="9">
        <f t="shared" si="0"/>
        <v>-150000</v>
      </c>
    </row>
    <row r="8" spans="1:15" x14ac:dyDescent="0.2">
      <c r="C8" s="10" t="s">
        <v>13</v>
      </c>
      <c r="E8" s="9">
        <f>+'[1]2017-2018'!BB19</f>
        <v>1020</v>
      </c>
      <c r="F8" s="9"/>
      <c r="G8" s="9">
        <f>+[1]Budget!E12</f>
        <v>1500</v>
      </c>
      <c r="H8" s="9"/>
      <c r="I8" s="9">
        <f t="shared" si="0"/>
        <v>480</v>
      </c>
      <c r="J8" s="63">
        <f t="shared" si="1"/>
        <v>0.47058823529411764</v>
      </c>
    </row>
    <row r="9" spans="1:15" ht="14" customHeight="1" x14ac:dyDescent="0.2">
      <c r="C9" s="10" t="s">
        <v>14</v>
      </c>
      <c r="E9" s="9">
        <f>+'[1]2017-2018'!BB14+'[1]2017-2018'!BB15</f>
        <v>15133.039999999999</v>
      </c>
      <c r="F9" s="9"/>
      <c r="G9" s="9">
        <f>+[1]Budget!E13</f>
        <v>8000</v>
      </c>
      <c r="H9" s="9"/>
      <c r="I9" s="9">
        <f t="shared" si="0"/>
        <v>-7133.0399999999991</v>
      </c>
      <c r="J9" s="63">
        <f t="shared" si="1"/>
        <v>-0.47135539191068015</v>
      </c>
      <c r="O9" t="s">
        <v>3</v>
      </c>
    </row>
    <row r="10" spans="1:15" x14ac:dyDescent="0.2">
      <c r="C10" s="10" t="s">
        <v>15</v>
      </c>
      <c r="E10" s="9"/>
      <c r="F10" s="9"/>
      <c r="G10" s="9"/>
      <c r="H10" s="9"/>
      <c r="I10" s="9">
        <f t="shared" si="0"/>
        <v>0</v>
      </c>
    </row>
    <row r="11" spans="1:15" x14ac:dyDescent="0.2">
      <c r="C11" s="10" t="s">
        <v>17</v>
      </c>
      <c r="E11" s="9">
        <f>+'[1]2017-2018'!BB17</f>
        <v>40589.689999999995</v>
      </c>
      <c r="F11" s="9"/>
      <c r="G11" s="9">
        <f>+[1]Budget!E15</f>
        <v>42120</v>
      </c>
      <c r="H11" s="9"/>
      <c r="I11" s="9">
        <f t="shared" si="0"/>
        <v>1530.3100000000049</v>
      </c>
      <c r="J11" s="63">
        <f t="shared" ref="J11:J15" si="2">+I11/E11</f>
        <v>3.7701938595737124E-2</v>
      </c>
    </row>
    <row r="12" spans="1:15" x14ac:dyDescent="0.2">
      <c r="C12" s="10" t="s">
        <v>18</v>
      </c>
      <c r="E12" s="9">
        <f>+'[1]2017-2018'!BB18</f>
        <v>44109.29</v>
      </c>
      <c r="F12" s="9"/>
      <c r="G12" s="9">
        <f>+[1]Budget!E16</f>
        <v>45760</v>
      </c>
      <c r="H12" s="9"/>
      <c r="I12" s="9">
        <f t="shared" si="0"/>
        <v>1650.7099999999991</v>
      </c>
      <c r="J12" s="63">
        <f t="shared" si="2"/>
        <v>3.7423182282009054E-2</v>
      </c>
    </row>
    <row r="13" spans="1:15" x14ac:dyDescent="0.2">
      <c r="C13" s="10" t="s">
        <v>19</v>
      </c>
      <c r="E13" s="9">
        <f>+'[1]2017-2018'!BB20</f>
        <v>7799.75</v>
      </c>
      <c r="F13" s="9"/>
      <c r="G13" s="9">
        <f>+[1]Budget!E17</f>
        <v>8500</v>
      </c>
      <c r="H13" s="9"/>
      <c r="I13" s="9">
        <f t="shared" si="0"/>
        <v>700.25</v>
      </c>
      <c r="J13" s="63">
        <f t="shared" si="2"/>
        <v>8.9778518542260974E-2</v>
      </c>
    </row>
    <row r="14" spans="1:15" x14ac:dyDescent="0.2">
      <c r="C14" s="10" t="s">
        <v>20</v>
      </c>
      <c r="E14" s="9">
        <f>+'[1]2017-2018'!BB21</f>
        <v>17397.75</v>
      </c>
      <c r="F14" s="9"/>
      <c r="G14" s="9">
        <f>+[1]Budget!E18</f>
        <v>1000</v>
      </c>
      <c r="H14" s="9"/>
      <c r="I14" s="9">
        <f t="shared" si="0"/>
        <v>-16397.75</v>
      </c>
      <c r="J14" s="63">
        <f t="shared" si="2"/>
        <v>-0.94252130304206005</v>
      </c>
    </row>
    <row r="15" spans="1:15" x14ac:dyDescent="0.2">
      <c r="A15" s="8" t="s">
        <v>21</v>
      </c>
      <c r="B15" s="8"/>
      <c r="C15" s="8"/>
      <c r="E15" s="13">
        <f>SUM(E5:E14)</f>
        <v>6446371.4499999993</v>
      </c>
      <c r="F15" s="13"/>
      <c r="G15" s="13">
        <f>SUM(G5:G14)</f>
        <v>6516080</v>
      </c>
      <c r="H15" s="14"/>
      <c r="I15" s="13">
        <f>SUM(I5:I13)</f>
        <v>86106.300000001356</v>
      </c>
      <c r="J15" s="63">
        <f t="shared" si="2"/>
        <v>1.3357328330808702E-2</v>
      </c>
    </row>
    <row r="16" spans="1:15" x14ac:dyDescent="0.2">
      <c r="E16" s="9"/>
      <c r="F16" s="9"/>
      <c r="G16" s="9"/>
      <c r="H16" s="9"/>
      <c r="I16" s="9"/>
    </row>
    <row r="17" spans="1:10" x14ac:dyDescent="0.2">
      <c r="A17" s="8" t="s">
        <v>22</v>
      </c>
      <c r="B17" s="8"/>
      <c r="C17" s="8"/>
      <c r="E17" s="9"/>
      <c r="F17" s="9"/>
      <c r="G17" s="9"/>
      <c r="H17" s="9"/>
      <c r="I17" s="9"/>
    </row>
    <row r="18" spans="1:10" x14ac:dyDescent="0.2">
      <c r="A18" s="8"/>
      <c r="B18" s="8" t="s">
        <v>23</v>
      </c>
      <c r="C18" s="8"/>
      <c r="E18" s="9"/>
      <c r="F18" s="9"/>
      <c r="G18" s="9"/>
      <c r="H18" s="9"/>
      <c r="I18" s="9"/>
    </row>
    <row r="19" spans="1:10" x14ac:dyDescent="0.2">
      <c r="C19" s="10" t="s">
        <v>24</v>
      </c>
      <c r="E19" s="9">
        <f>+'[1]2017-2018'!BB26</f>
        <v>1378273.7999999998</v>
      </c>
      <c r="F19" s="9"/>
      <c r="G19" s="9">
        <f>+[1]Budget!E23</f>
        <v>1537931.5</v>
      </c>
      <c r="H19" s="9"/>
      <c r="I19" s="9">
        <f t="shared" ref="I19:I88" si="3">+G19-E19</f>
        <v>159657.70000000019</v>
      </c>
      <c r="J19" s="63">
        <f t="shared" ref="J19:J88" si="4">+I19/E19</f>
        <v>0.11583888484276507</v>
      </c>
    </row>
    <row r="20" spans="1:10" x14ac:dyDescent="0.2">
      <c r="C20" s="10" t="s">
        <v>25</v>
      </c>
      <c r="E20" s="9">
        <f>+'[1]2017-2018'!BB27</f>
        <v>344326.99</v>
      </c>
      <c r="F20" s="9"/>
      <c r="G20" s="9">
        <f>+[1]Budget!E24</f>
        <v>312665</v>
      </c>
      <c r="H20" s="9"/>
      <c r="I20" s="9">
        <f t="shared" si="3"/>
        <v>-31661.989999999991</v>
      </c>
      <c r="J20" s="63">
        <f t="shared" si="4"/>
        <v>-9.1953262217405587E-2</v>
      </c>
    </row>
    <row r="21" spans="1:10" x14ac:dyDescent="0.2">
      <c r="C21" s="16" t="s">
        <v>26</v>
      </c>
      <c r="E21" s="9">
        <f>+'[1]2017-2018'!BB28</f>
        <v>396695.03999999998</v>
      </c>
      <c r="F21" s="9"/>
      <c r="G21" s="9">
        <f>+'[1]Payroll Detail'!I143</f>
        <v>443507.5</v>
      </c>
      <c r="H21" s="9"/>
      <c r="I21" s="9">
        <f t="shared" si="3"/>
        <v>46812.460000000021</v>
      </c>
      <c r="J21" s="63">
        <f t="shared" si="4"/>
        <v>0.118006164130512</v>
      </c>
    </row>
    <row r="22" spans="1:10" x14ac:dyDescent="0.2">
      <c r="C22" s="10" t="s">
        <v>27</v>
      </c>
      <c r="E22" s="9">
        <f>+'[1]2017-2018'!BB29</f>
        <v>369318.24000000005</v>
      </c>
      <c r="F22" s="9"/>
      <c r="G22" s="9">
        <f>+'[1]Payroll Detail'!I142</f>
        <v>413912.625</v>
      </c>
      <c r="H22" s="9"/>
      <c r="I22" s="9">
        <f t="shared" si="3"/>
        <v>44594.384999999951</v>
      </c>
      <c r="J22" s="63">
        <f t="shared" si="4"/>
        <v>0.12074785420833789</v>
      </c>
    </row>
    <row r="23" spans="1:10" x14ac:dyDescent="0.2">
      <c r="C23" s="10" t="s">
        <v>28</v>
      </c>
      <c r="E23" s="9">
        <f>+'[1]2017-2018'!BB30-E29</f>
        <v>561207.55000000005</v>
      </c>
      <c r="F23" s="9"/>
      <c r="G23" s="9">
        <f>+'[1]Payroll Detail'!I144</f>
        <v>641633</v>
      </c>
      <c r="H23" s="9"/>
      <c r="I23" s="9">
        <f t="shared" si="3"/>
        <v>80425.449999999953</v>
      </c>
      <c r="J23" s="63">
        <f t="shared" si="4"/>
        <v>0.1433078546430816</v>
      </c>
    </row>
    <row r="24" spans="1:10" x14ac:dyDescent="0.2">
      <c r="C24" s="10" t="s">
        <v>29</v>
      </c>
      <c r="E24" s="9">
        <f>+'[1]2017-2018'!BB31</f>
        <v>69647.239999999991</v>
      </c>
      <c r="F24" s="9"/>
      <c r="G24" s="9">
        <f>+[1]Budget!E28</f>
        <v>68000</v>
      </c>
      <c r="H24" s="9"/>
      <c r="I24" s="9">
        <f t="shared" si="3"/>
        <v>-1647.2399999999907</v>
      </c>
      <c r="J24" s="63">
        <f t="shared" si="4"/>
        <v>-2.3651188474948768E-2</v>
      </c>
    </row>
    <row r="25" spans="1:10" x14ac:dyDescent="0.2">
      <c r="C25" s="10" t="s">
        <v>30</v>
      </c>
      <c r="E25" s="9">
        <f>+'[1]2017-2018'!BB32</f>
        <v>88116</v>
      </c>
      <c r="F25" s="9"/>
      <c r="G25" s="9">
        <f>+[1]Budget!E29</f>
        <v>93690.614000000001</v>
      </c>
      <c r="H25" s="9"/>
      <c r="I25" s="9">
        <f t="shared" si="3"/>
        <v>5574.6140000000014</v>
      </c>
      <c r="J25" s="63">
        <f t="shared" si="4"/>
        <v>6.3264492260202476E-2</v>
      </c>
    </row>
    <row r="26" spans="1:10" x14ac:dyDescent="0.2">
      <c r="C26" s="10" t="s">
        <v>31</v>
      </c>
      <c r="E26" s="9">
        <f>+'[1]2017-2018'!BB33</f>
        <v>170667.76</v>
      </c>
      <c r="F26" s="9"/>
      <c r="G26" s="9">
        <f>+[1]Budget!E30+[1]Budget!E31</f>
        <v>177592.6</v>
      </c>
      <c r="H26" s="9"/>
      <c r="I26" s="9">
        <f t="shared" si="3"/>
        <v>6924.8399999999965</v>
      </c>
      <c r="J26" s="63">
        <f t="shared" si="4"/>
        <v>4.0574974441569961E-2</v>
      </c>
    </row>
    <row r="27" spans="1:10" x14ac:dyDescent="0.2">
      <c r="C27" s="10" t="s">
        <v>32</v>
      </c>
      <c r="E27" s="9">
        <f>+'[1]2017-2018'!BB37+'[1]2017-2018'!BB34+'[1]2017-2018'!BB35</f>
        <v>179998.19</v>
      </c>
      <c r="F27" s="9"/>
      <c r="G27" s="9">
        <f>+[1]Budget!E34+[1]Budget!E32+[1]Budget!E33</f>
        <v>189930.54</v>
      </c>
      <c r="H27" s="9"/>
      <c r="I27" s="9">
        <f t="shared" si="3"/>
        <v>9932.3500000000058</v>
      </c>
      <c r="J27" s="63">
        <f t="shared" si="4"/>
        <v>5.5180277090564112E-2</v>
      </c>
    </row>
    <row r="28" spans="1:10" x14ac:dyDescent="0.2">
      <c r="C28" s="10" t="s">
        <v>130</v>
      </c>
      <c r="E28" s="9">
        <f>+'[1]2017-2018'!BC36</f>
        <v>0</v>
      </c>
      <c r="F28" s="9"/>
      <c r="G28" s="9">
        <f>+[1]Budget!E35</f>
        <v>35000</v>
      </c>
      <c r="H28" s="9"/>
      <c r="I28" s="9">
        <f t="shared" si="3"/>
        <v>35000</v>
      </c>
    </row>
    <row r="29" spans="1:10" x14ac:dyDescent="0.2">
      <c r="C29" s="10" t="s">
        <v>34</v>
      </c>
      <c r="E29" s="9">
        <v>50000</v>
      </c>
      <c r="F29" s="9"/>
      <c r="G29" s="9">
        <f>+[1]Budget!I36</f>
        <v>51500</v>
      </c>
      <c r="H29" s="9"/>
      <c r="I29" s="9">
        <f t="shared" si="3"/>
        <v>1500</v>
      </c>
      <c r="J29" s="63">
        <f t="shared" si="4"/>
        <v>0.03</v>
      </c>
    </row>
    <row r="30" spans="1:10" x14ac:dyDescent="0.2">
      <c r="B30" s="8" t="s">
        <v>35</v>
      </c>
      <c r="C30" s="8"/>
      <c r="E30" s="13">
        <f>SUM(E19:E29)</f>
        <v>3608250.81</v>
      </c>
      <c r="F30" s="13"/>
      <c r="G30" s="13">
        <f>SUM(G19:G29)</f>
        <v>3965363.3790000002</v>
      </c>
      <c r="H30" s="17"/>
      <c r="I30" s="13">
        <f t="shared" si="3"/>
        <v>357112.56900000013</v>
      </c>
      <c r="J30" s="63">
        <f t="shared" si="4"/>
        <v>9.8971104783040331E-2</v>
      </c>
    </row>
    <row r="31" spans="1:10" x14ac:dyDescent="0.2">
      <c r="A31" s="8"/>
      <c r="E31" s="18">
        <f>+E30/$E$5</f>
        <v>0.58484376471859534</v>
      </c>
      <c r="F31" s="18"/>
      <c r="G31" s="18">
        <f>+G30/$G$5</f>
        <v>0.61869864866129942</v>
      </c>
      <c r="H31" s="12"/>
      <c r="I31" s="9"/>
    </row>
    <row r="32" spans="1:10" x14ac:dyDescent="0.2">
      <c r="B32" s="8" t="s">
        <v>36</v>
      </c>
      <c r="C32" s="8"/>
      <c r="E32" s="9"/>
      <c r="F32" s="9"/>
      <c r="G32" s="9"/>
      <c r="H32" s="12"/>
      <c r="I32" s="9"/>
    </row>
    <row r="33" spans="1:15" x14ac:dyDescent="0.2">
      <c r="A33" s="8"/>
      <c r="C33" s="10" t="s">
        <v>37</v>
      </c>
      <c r="E33" s="9">
        <f>+'[1]2017-2018'!BB41</f>
        <v>263476.23</v>
      </c>
      <c r="F33" s="9"/>
      <c r="G33" s="9">
        <f>+[1]Budget!I41</f>
        <v>290400</v>
      </c>
      <c r="H33" s="12"/>
      <c r="I33" s="9">
        <f t="shared" si="3"/>
        <v>26923.770000000019</v>
      </c>
      <c r="J33" s="63">
        <f t="shared" si="4"/>
        <v>0.10218671338966714</v>
      </c>
    </row>
    <row r="34" spans="1:15" x14ac:dyDescent="0.2">
      <c r="C34" s="10" t="s">
        <v>38</v>
      </c>
      <c r="E34" s="9">
        <f>+'[1]2017-2018'!BB42</f>
        <v>569729.5</v>
      </c>
      <c r="F34" s="9"/>
      <c r="G34" s="9">
        <f>+[1]Budget!I42</f>
        <v>714500</v>
      </c>
      <c r="H34" s="12"/>
      <c r="I34" s="9">
        <f t="shared" si="3"/>
        <v>144770.5</v>
      </c>
      <c r="J34" s="63">
        <f t="shared" si="4"/>
        <v>0.25410392124683734</v>
      </c>
    </row>
    <row r="35" spans="1:15" x14ac:dyDescent="0.2">
      <c r="C35" s="10" t="s">
        <v>39</v>
      </c>
      <c r="E35" s="9">
        <f>+'[1]2017-2018'!BB43</f>
        <v>45243.850000000006</v>
      </c>
      <c r="F35" s="9"/>
      <c r="G35" s="9">
        <f>+[1]Budget!I43</f>
        <v>45500</v>
      </c>
      <c r="H35" s="12"/>
      <c r="I35" s="9">
        <f t="shared" si="3"/>
        <v>256.14999999999418</v>
      </c>
      <c r="J35" s="63">
        <f t="shared" si="4"/>
        <v>5.6615429500361742E-3</v>
      </c>
    </row>
    <row r="36" spans="1:15" x14ac:dyDescent="0.2">
      <c r="C36" s="10" t="s">
        <v>40</v>
      </c>
      <c r="E36" s="9">
        <f>+'[1]2017-2018'!BB44</f>
        <v>7001.36</v>
      </c>
      <c r="F36" s="9"/>
      <c r="G36" s="9">
        <f>+[1]Budget!I44</f>
        <v>8000</v>
      </c>
      <c r="H36" s="12"/>
      <c r="I36" s="9">
        <f t="shared" si="3"/>
        <v>998.64000000000033</v>
      </c>
      <c r="J36" s="63">
        <f t="shared" si="4"/>
        <v>0.14263514517179524</v>
      </c>
    </row>
    <row r="37" spans="1:15" x14ac:dyDescent="0.2">
      <c r="C37" s="10" t="s">
        <v>41</v>
      </c>
      <c r="E37" s="9">
        <f>+'[1]2017-2018'!BB45</f>
        <v>19970</v>
      </c>
      <c r="F37" s="9"/>
      <c r="G37" s="9">
        <f>+[1]Budget!I45</f>
        <v>17000</v>
      </c>
      <c r="H37" s="12"/>
      <c r="I37" s="9">
        <f t="shared" si="3"/>
        <v>-2970</v>
      </c>
      <c r="J37" s="63">
        <f t="shared" si="4"/>
        <v>-0.14872308462694042</v>
      </c>
    </row>
    <row r="38" spans="1:15" x14ac:dyDescent="0.2">
      <c r="B38" s="8" t="s">
        <v>42</v>
      </c>
      <c r="C38" s="8"/>
      <c r="E38" s="13">
        <f>SUM(E33:E37)</f>
        <v>905420.94</v>
      </c>
      <c r="F38" s="13"/>
      <c r="G38" s="13">
        <f>SUM(G33:G37)</f>
        <v>1075400</v>
      </c>
      <c r="H38" s="17"/>
      <c r="I38" s="13">
        <f t="shared" si="3"/>
        <v>169979.06000000006</v>
      </c>
      <c r="J38" s="63">
        <f t="shared" si="4"/>
        <v>0.1877348451870354</v>
      </c>
    </row>
    <row r="39" spans="1:15" x14ac:dyDescent="0.2">
      <c r="A39" s="8"/>
      <c r="E39" s="18">
        <f>+E38/$E$5</f>
        <v>0.14675526150707061</v>
      </c>
      <c r="F39" s="19"/>
      <c r="G39" s="19">
        <f>+G38/$G$5</f>
        <v>0.16779005180053672</v>
      </c>
      <c r="H39" s="12"/>
      <c r="I39" s="9"/>
    </row>
    <row r="40" spans="1:15" x14ac:dyDescent="0.2">
      <c r="B40" s="8" t="s">
        <v>43</v>
      </c>
      <c r="C40" s="8"/>
      <c r="E40" s="9"/>
      <c r="F40" s="9"/>
      <c r="G40" s="12"/>
      <c r="H40" s="12"/>
      <c r="I40" s="9"/>
    </row>
    <row r="41" spans="1:15" x14ac:dyDescent="0.2">
      <c r="A41" s="8"/>
      <c r="C41" s="10" t="s">
        <v>44</v>
      </c>
      <c r="E41" s="9">
        <f>+'[1]2017-2018'!BB49</f>
        <v>12245.939999999999</v>
      </c>
      <c r="F41" s="9"/>
      <c r="G41" s="9">
        <f>+[1]Budget!E49</f>
        <v>16000</v>
      </c>
      <c r="H41" s="12"/>
      <c r="I41" s="9">
        <f t="shared" si="3"/>
        <v>3754.0600000000013</v>
      </c>
      <c r="J41" s="63">
        <f t="shared" si="4"/>
        <v>0.30655547879542133</v>
      </c>
    </row>
    <row r="42" spans="1:15" x14ac:dyDescent="0.2">
      <c r="C42" s="10" t="s">
        <v>45</v>
      </c>
      <c r="E42" s="9">
        <f>+'[1]2017-2018'!BB50</f>
        <v>1040.49</v>
      </c>
      <c r="F42" s="9"/>
      <c r="G42" s="9">
        <f>+[1]Budget!E50</f>
        <v>1500</v>
      </c>
      <c r="H42" s="12"/>
      <c r="I42" s="9">
        <f t="shared" si="3"/>
        <v>459.51</v>
      </c>
      <c r="J42" s="63">
        <f t="shared" si="4"/>
        <v>0.44162846351238355</v>
      </c>
      <c r="L42" s="10"/>
      <c r="N42" s="9"/>
      <c r="O42" s="9"/>
    </row>
    <row r="43" spans="1:15" x14ac:dyDescent="0.2">
      <c r="C43" s="10" t="s">
        <v>46</v>
      </c>
      <c r="E43" s="9">
        <f>+'[1]2017-2018'!BB51</f>
        <v>783.38000000000011</v>
      </c>
      <c r="F43" s="9"/>
      <c r="G43" s="9">
        <f>+[1]Budget!E51</f>
        <v>1500</v>
      </c>
      <c r="H43" s="12"/>
      <c r="I43" s="9">
        <f t="shared" si="3"/>
        <v>716.61999999999989</v>
      </c>
      <c r="J43" s="63">
        <f t="shared" si="4"/>
        <v>0.91477954504837988</v>
      </c>
      <c r="L43" s="10"/>
      <c r="N43" s="9"/>
      <c r="O43" s="9"/>
    </row>
    <row r="44" spans="1:15" x14ac:dyDescent="0.2">
      <c r="C44" s="10" t="s">
        <v>47</v>
      </c>
      <c r="E44" s="9">
        <f>+'[1]2017-2018'!BB52</f>
        <v>633.26</v>
      </c>
      <c r="F44" s="9"/>
      <c r="G44" s="9">
        <f>+[1]Budget!E52</f>
        <v>1500</v>
      </c>
      <c r="H44" s="12"/>
      <c r="I44" s="9">
        <f t="shared" si="3"/>
        <v>866.74</v>
      </c>
      <c r="J44" s="63">
        <f t="shared" si="4"/>
        <v>1.368695322616303</v>
      </c>
      <c r="L44" s="10"/>
      <c r="N44" s="9"/>
      <c r="O44" s="9"/>
    </row>
    <row r="45" spans="1:15" x14ac:dyDescent="0.2">
      <c r="C45" s="10" t="s">
        <v>48</v>
      </c>
      <c r="E45" s="9">
        <f>+'[1]2017-2018'!BB53</f>
        <v>1055.19</v>
      </c>
      <c r="F45" s="9"/>
      <c r="G45" s="9">
        <f>+[1]Budget!E53</f>
        <v>1500</v>
      </c>
      <c r="H45" s="12"/>
      <c r="I45" s="9">
        <f t="shared" si="3"/>
        <v>444.80999999999995</v>
      </c>
      <c r="J45" s="63">
        <f t="shared" si="4"/>
        <v>0.42154493503539642</v>
      </c>
      <c r="L45" s="10"/>
      <c r="N45" s="9"/>
      <c r="O45" s="9"/>
    </row>
    <row r="46" spans="1:15" x14ac:dyDescent="0.2">
      <c r="C46" s="10" t="s">
        <v>49</v>
      </c>
      <c r="E46" s="9">
        <f>+'[1]2017-2018'!BB54</f>
        <v>563.38</v>
      </c>
      <c r="F46" s="9"/>
      <c r="G46" s="9">
        <f>+[1]Budget!E54</f>
        <v>1500</v>
      </c>
      <c r="H46" s="12"/>
      <c r="I46" s="9">
        <f t="shared" si="3"/>
        <v>936.62</v>
      </c>
      <c r="J46" s="63">
        <f t="shared" si="4"/>
        <v>1.6625013312506656</v>
      </c>
      <c r="L46" s="10"/>
      <c r="N46" s="9"/>
      <c r="O46" s="9"/>
    </row>
    <row r="47" spans="1:15" x14ac:dyDescent="0.2">
      <c r="C47" s="10" t="s">
        <v>50</v>
      </c>
      <c r="E47" s="9">
        <f>+'[1]2017-2018'!BB55</f>
        <v>1474.1200000000001</v>
      </c>
      <c r="F47" s="9"/>
      <c r="G47" s="9">
        <f>+[1]Budget!E55</f>
        <v>1500</v>
      </c>
      <c r="H47" s="12"/>
      <c r="I47" s="9">
        <f t="shared" si="3"/>
        <v>25.879999999999882</v>
      </c>
      <c r="J47" s="63">
        <f t="shared" si="4"/>
        <v>1.7556236941361544E-2</v>
      </c>
      <c r="L47" s="10"/>
      <c r="N47" s="9"/>
      <c r="O47" s="9"/>
    </row>
    <row r="48" spans="1:15" x14ac:dyDescent="0.2">
      <c r="C48" s="10" t="s">
        <v>51</v>
      </c>
      <c r="E48" s="9">
        <f>+'[1]2017-2018'!BB56</f>
        <v>673.2</v>
      </c>
      <c r="F48" s="9"/>
      <c r="G48" s="9">
        <f>+[1]Budget!E56</f>
        <v>1500</v>
      </c>
      <c r="H48" s="12"/>
      <c r="I48" s="9">
        <f t="shared" si="3"/>
        <v>826.8</v>
      </c>
      <c r="J48" s="63">
        <f t="shared" si="4"/>
        <v>1.2281639928698751</v>
      </c>
      <c r="L48" s="10"/>
      <c r="N48" s="9"/>
      <c r="O48" s="9"/>
    </row>
    <row r="49" spans="3:15" x14ac:dyDescent="0.2">
      <c r="C49" s="10" t="s">
        <v>52</v>
      </c>
      <c r="E49" s="9">
        <f>+'[1]2017-2018'!BB57</f>
        <v>2560.27</v>
      </c>
      <c r="F49" s="9"/>
      <c r="G49" s="9">
        <f>+[1]Budget!E57</f>
        <v>1500</v>
      </c>
      <c r="H49" s="12"/>
      <c r="I49" s="9">
        <f t="shared" si="3"/>
        <v>-1060.27</v>
      </c>
      <c r="J49" s="63">
        <f t="shared" si="4"/>
        <v>-0.41412429157862257</v>
      </c>
      <c r="L49" s="10"/>
      <c r="N49" s="9"/>
      <c r="O49" s="9"/>
    </row>
    <row r="50" spans="3:15" x14ac:dyDescent="0.2">
      <c r="C50" s="10" t="s">
        <v>53</v>
      </c>
      <c r="E50" s="9">
        <f>+'[1]2017-2018'!BB58</f>
        <v>1627.4099999999999</v>
      </c>
      <c r="F50" s="9"/>
      <c r="G50" s="9">
        <f>+[1]Budget!E58</f>
        <v>1500</v>
      </c>
      <c r="H50" s="12"/>
      <c r="I50" s="9">
        <f t="shared" si="3"/>
        <v>-127.40999999999985</v>
      </c>
      <c r="J50" s="63">
        <f t="shared" si="4"/>
        <v>-7.8290043689051847E-2</v>
      </c>
      <c r="L50" s="10"/>
      <c r="N50" s="9"/>
      <c r="O50" s="9"/>
    </row>
    <row r="51" spans="3:15" x14ac:dyDescent="0.2">
      <c r="C51" s="10" t="s">
        <v>54</v>
      </c>
      <c r="E51" s="9">
        <f>+'[1]2017-2018'!BB59</f>
        <v>8256.16</v>
      </c>
      <c r="F51" s="9"/>
      <c r="G51" s="9">
        <f>+[1]Budget!E59</f>
        <v>9000</v>
      </c>
      <c r="H51" s="12"/>
      <c r="I51" s="9">
        <f t="shared" si="3"/>
        <v>743.84000000000015</v>
      </c>
      <c r="J51" s="63">
        <f t="shared" si="4"/>
        <v>9.0095153194705555E-2</v>
      </c>
      <c r="L51" s="10"/>
      <c r="N51" s="9"/>
      <c r="O51" s="9"/>
    </row>
    <row r="52" spans="3:15" x14ac:dyDescent="0.2">
      <c r="C52" s="10" t="s">
        <v>45</v>
      </c>
      <c r="E52" s="9">
        <f>+'[1]2017-2018'!BB60</f>
        <v>872.36</v>
      </c>
      <c r="F52" s="9"/>
      <c r="G52" s="9">
        <f>+[1]Budget!E60</f>
        <v>1200</v>
      </c>
      <c r="H52" s="12"/>
      <c r="I52" s="9">
        <f t="shared" si="3"/>
        <v>327.64</v>
      </c>
      <c r="J52" s="63">
        <f t="shared" si="4"/>
        <v>0.37557888944930989</v>
      </c>
      <c r="L52" s="10"/>
      <c r="N52" s="9"/>
      <c r="O52" s="9"/>
    </row>
    <row r="53" spans="3:15" x14ac:dyDescent="0.2">
      <c r="C53" s="10" t="s">
        <v>46</v>
      </c>
      <c r="E53" s="9">
        <f>+'[1]2017-2018'!BB61</f>
        <v>643.80999999999995</v>
      </c>
      <c r="F53" s="9"/>
      <c r="G53" s="9">
        <f>+[1]Budget!E61</f>
        <v>1200</v>
      </c>
      <c r="H53" s="12"/>
      <c r="I53" s="9">
        <f t="shared" si="3"/>
        <v>556.19000000000005</v>
      </c>
      <c r="J53" s="63">
        <f t="shared" si="4"/>
        <v>0.86390394681660754</v>
      </c>
      <c r="L53" s="10"/>
      <c r="N53" s="9"/>
      <c r="O53" s="9"/>
    </row>
    <row r="54" spans="3:15" x14ac:dyDescent="0.2">
      <c r="C54" s="10" t="s">
        <v>47</v>
      </c>
      <c r="E54" s="9">
        <f>+'[1]2017-2018'!BB62</f>
        <v>382.26</v>
      </c>
      <c r="F54" s="9"/>
      <c r="G54" s="9">
        <f>+[1]Budget!E62</f>
        <v>1200</v>
      </c>
      <c r="H54" s="12"/>
      <c r="I54" s="9">
        <f t="shared" si="3"/>
        <v>817.74</v>
      </c>
      <c r="J54" s="63">
        <f t="shared" si="4"/>
        <v>2.1392246115209543</v>
      </c>
      <c r="L54" s="10"/>
      <c r="N54" s="9"/>
      <c r="O54" s="9"/>
    </row>
    <row r="55" spans="3:15" x14ac:dyDescent="0.2">
      <c r="C55" s="10" t="s">
        <v>48</v>
      </c>
      <c r="E55" s="9">
        <f>+'[1]2017-2018'!BB63</f>
        <v>162.37</v>
      </c>
      <c r="F55" s="9"/>
      <c r="G55" s="9">
        <f>+[1]Budget!E63</f>
        <v>1200</v>
      </c>
      <c r="H55" s="12"/>
      <c r="I55" s="9">
        <f t="shared" si="3"/>
        <v>1037.6300000000001</v>
      </c>
      <c r="J55" s="63">
        <f t="shared" si="4"/>
        <v>6.3905278068608737</v>
      </c>
      <c r="L55" s="10"/>
      <c r="N55" s="9"/>
      <c r="O55" s="9"/>
    </row>
    <row r="56" spans="3:15" x14ac:dyDescent="0.2">
      <c r="C56" s="10" t="s">
        <v>49</v>
      </c>
      <c r="E56" s="9">
        <f>+'[1]2017-2018'!BB64</f>
        <v>366.49</v>
      </c>
      <c r="F56" s="9"/>
      <c r="G56" s="9">
        <f>+[1]Budget!E64</f>
        <v>1200</v>
      </c>
      <c r="H56" s="12"/>
      <c r="I56" s="9">
        <f t="shared" si="3"/>
        <v>833.51</v>
      </c>
      <c r="J56" s="63">
        <f t="shared" si="4"/>
        <v>2.2743048923572267</v>
      </c>
      <c r="L56" s="10"/>
      <c r="N56" s="9"/>
      <c r="O56" s="9"/>
    </row>
    <row r="57" spans="3:15" x14ac:dyDescent="0.2">
      <c r="C57" s="10" t="s">
        <v>50</v>
      </c>
      <c r="E57" s="9">
        <f>+'[1]2017-2018'!BB65</f>
        <v>434.53999999999996</v>
      </c>
      <c r="F57" s="9"/>
      <c r="G57" s="9">
        <f>+[1]Budget!E65</f>
        <v>1200</v>
      </c>
      <c r="H57" s="12"/>
      <c r="I57" s="9">
        <f t="shared" si="3"/>
        <v>765.46</v>
      </c>
      <c r="J57" s="63">
        <f t="shared" si="4"/>
        <v>1.7615409398444335</v>
      </c>
      <c r="L57" s="10"/>
      <c r="N57" s="9"/>
      <c r="O57" s="9"/>
    </row>
    <row r="58" spans="3:15" x14ac:dyDescent="0.2">
      <c r="C58" s="10" t="s">
        <v>51</v>
      </c>
      <c r="E58" s="9">
        <f>+'[1]2017-2018'!BB66</f>
        <v>367.16999999999996</v>
      </c>
      <c r="F58" s="9"/>
      <c r="G58" s="9">
        <f>+[1]Budget!E66</f>
        <v>1200</v>
      </c>
      <c r="H58" s="12"/>
      <c r="I58" s="9">
        <f t="shared" si="3"/>
        <v>832.83</v>
      </c>
      <c r="J58" s="63">
        <f t="shared" si="4"/>
        <v>2.2682408693520717</v>
      </c>
      <c r="L58" s="10"/>
      <c r="N58" s="9"/>
      <c r="O58" s="9"/>
    </row>
    <row r="59" spans="3:15" x14ac:dyDescent="0.2">
      <c r="C59" s="10" t="s">
        <v>52</v>
      </c>
      <c r="E59" s="9">
        <f>+'[1]2017-2018'!BB67</f>
        <v>882.94</v>
      </c>
      <c r="F59" s="9"/>
      <c r="G59" s="9">
        <f>+[1]Budget!E67</f>
        <v>1200</v>
      </c>
      <c r="H59" s="12"/>
      <c r="I59" s="9">
        <f t="shared" si="3"/>
        <v>317.05999999999995</v>
      </c>
      <c r="J59" s="63">
        <f t="shared" si="4"/>
        <v>0.35909574829546731</v>
      </c>
      <c r="L59" s="10"/>
      <c r="N59" s="9"/>
      <c r="O59" s="9"/>
    </row>
    <row r="60" spans="3:15" x14ac:dyDescent="0.2">
      <c r="C60" s="10" t="s">
        <v>53</v>
      </c>
      <c r="E60" s="9">
        <f>+'[1]2017-2018'!BB68</f>
        <v>1035.6100000000001</v>
      </c>
      <c r="F60" s="9"/>
      <c r="G60" s="9">
        <f>+[1]Budget!E68</f>
        <v>1200</v>
      </c>
      <c r="H60" s="12"/>
      <c r="I60" s="9">
        <f t="shared" si="3"/>
        <v>164.38999999999987</v>
      </c>
      <c r="J60" s="63">
        <f t="shared" si="4"/>
        <v>0.15873736252063986</v>
      </c>
      <c r="L60" s="10"/>
      <c r="N60" s="9"/>
      <c r="O60" s="9"/>
    </row>
    <row r="61" spans="3:15" x14ac:dyDescent="0.2">
      <c r="C61" s="10" t="s">
        <v>55</v>
      </c>
      <c r="E61" s="9">
        <f>+'[1]2017-2018'!BB69</f>
        <v>3098.7200000000003</v>
      </c>
      <c r="F61" s="9"/>
      <c r="G61" s="9">
        <f>+[1]Budget!E69</f>
        <v>4000</v>
      </c>
      <c r="H61" s="12"/>
      <c r="I61" s="9">
        <f t="shared" si="3"/>
        <v>901.27999999999975</v>
      </c>
      <c r="J61" s="63">
        <f t="shared" si="4"/>
        <v>0.29085557907781268</v>
      </c>
      <c r="L61" s="10"/>
      <c r="N61" s="9"/>
      <c r="O61" s="9"/>
    </row>
    <row r="62" spans="3:15" x14ac:dyDescent="0.2">
      <c r="C62" s="10" t="s">
        <v>45</v>
      </c>
      <c r="E62" s="9">
        <f>+'[1]2017-2018'!BB70</f>
        <v>12279.97</v>
      </c>
      <c r="F62" s="9"/>
      <c r="G62" s="9">
        <f>+[1]Budget!E70</f>
        <v>12000</v>
      </c>
      <c r="H62" s="12"/>
      <c r="I62" s="9">
        <f t="shared" si="3"/>
        <v>-279.96999999999935</v>
      </c>
      <c r="J62" s="63">
        <f t="shared" si="4"/>
        <v>-2.2798915632529993E-2</v>
      </c>
      <c r="L62" s="10"/>
      <c r="N62" s="9"/>
      <c r="O62" s="9"/>
    </row>
    <row r="63" spans="3:15" x14ac:dyDescent="0.2">
      <c r="C63" s="10" t="s">
        <v>46</v>
      </c>
      <c r="E63" s="9">
        <f>+'[1]2017-2018'!BB71</f>
        <v>8238.8700000000008</v>
      </c>
      <c r="F63" s="9"/>
      <c r="G63" s="9">
        <f>+[1]Budget!E71</f>
        <v>12000</v>
      </c>
      <c r="H63" s="12"/>
      <c r="I63" s="9">
        <f t="shared" si="3"/>
        <v>3761.1299999999992</v>
      </c>
      <c r="J63" s="63">
        <f t="shared" si="4"/>
        <v>0.45651041951141341</v>
      </c>
      <c r="L63" s="10"/>
      <c r="N63" s="9"/>
      <c r="O63" s="9"/>
    </row>
    <row r="64" spans="3:15" x14ac:dyDescent="0.2">
      <c r="C64" s="10" t="s">
        <v>47</v>
      </c>
      <c r="E64" s="9">
        <f>+'[1]2017-2018'!BB72</f>
        <v>9216.130000000001</v>
      </c>
      <c r="F64" s="9"/>
      <c r="G64" s="9">
        <f>+[1]Budget!E72</f>
        <v>12000</v>
      </c>
      <c r="H64" s="12"/>
      <c r="I64" s="9">
        <f t="shared" si="3"/>
        <v>2783.869999999999</v>
      </c>
      <c r="J64" s="63">
        <f t="shared" si="4"/>
        <v>0.30206496653150494</v>
      </c>
      <c r="L64" s="10"/>
      <c r="N64" s="9"/>
      <c r="O64" s="9"/>
    </row>
    <row r="65" spans="3:15" x14ac:dyDescent="0.2">
      <c r="C65" s="10" t="s">
        <v>48</v>
      </c>
      <c r="E65" s="9">
        <f>+'[1]2017-2018'!BB73</f>
        <v>14123.769999999999</v>
      </c>
      <c r="F65" s="9"/>
      <c r="G65" s="9">
        <f>+[1]Budget!E73</f>
        <v>12000</v>
      </c>
      <c r="H65" s="12"/>
      <c r="I65" s="9">
        <f t="shared" si="3"/>
        <v>-2123.7699999999986</v>
      </c>
      <c r="J65" s="63">
        <f t="shared" si="4"/>
        <v>-0.15036849226516708</v>
      </c>
      <c r="L65" s="10"/>
      <c r="N65" s="9"/>
      <c r="O65" s="9"/>
    </row>
    <row r="66" spans="3:15" x14ac:dyDescent="0.2">
      <c r="C66" s="10" t="s">
        <v>49</v>
      </c>
      <c r="E66" s="9">
        <f>+'[1]2017-2018'!BB74</f>
        <v>16791.84</v>
      </c>
      <c r="F66" s="9"/>
      <c r="G66" s="9">
        <f>+[1]Budget!E74</f>
        <v>12000</v>
      </c>
      <c r="H66" s="12"/>
      <c r="I66" s="9">
        <f t="shared" si="3"/>
        <v>-4791.84</v>
      </c>
      <c r="J66" s="63">
        <f t="shared" si="4"/>
        <v>-0.28536717834376696</v>
      </c>
      <c r="L66" s="10"/>
      <c r="N66" s="9"/>
      <c r="O66" s="9"/>
    </row>
    <row r="67" spans="3:15" x14ac:dyDescent="0.2">
      <c r="C67" s="10" t="s">
        <v>50</v>
      </c>
      <c r="E67" s="9">
        <f>+'[1]2017-2018'!BB75</f>
        <v>12213.3</v>
      </c>
      <c r="F67" s="9"/>
      <c r="G67" s="9">
        <f>+[1]Budget!E75</f>
        <v>12000</v>
      </c>
      <c r="H67" s="12"/>
      <c r="I67" s="9">
        <f t="shared" si="3"/>
        <v>-213.29999999999927</v>
      </c>
      <c r="J67" s="63">
        <f t="shared" si="4"/>
        <v>-1.7464567315958773E-2</v>
      </c>
      <c r="L67" s="10"/>
      <c r="N67" s="9"/>
      <c r="O67" s="9"/>
    </row>
    <row r="68" spans="3:15" x14ac:dyDescent="0.2">
      <c r="C68" s="10" t="s">
        <v>51</v>
      </c>
      <c r="E68" s="9">
        <f>+'[1]2017-2018'!BB76</f>
        <v>13305.5</v>
      </c>
      <c r="F68" s="9"/>
      <c r="G68" s="9">
        <f>+[1]Budget!E76</f>
        <v>12000</v>
      </c>
      <c r="H68" s="12"/>
      <c r="I68" s="9">
        <f t="shared" si="3"/>
        <v>-1305.5</v>
      </c>
      <c r="J68" s="63">
        <f t="shared" si="4"/>
        <v>-9.8117319905302314E-2</v>
      </c>
      <c r="L68" s="10"/>
      <c r="N68" s="9"/>
      <c r="O68" s="9"/>
    </row>
    <row r="69" spans="3:15" x14ac:dyDescent="0.2">
      <c r="C69" s="10" t="s">
        <v>52</v>
      </c>
      <c r="E69" s="9">
        <f>+'[1]2017-2018'!BB77</f>
        <v>14543.4</v>
      </c>
      <c r="F69" s="9"/>
      <c r="G69" s="9">
        <f>+[1]Budget!E77</f>
        <v>12000</v>
      </c>
      <c r="H69" s="12"/>
      <c r="I69" s="9">
        <f t="shared" si="3"/>
        <v>-2543.3999999999996</v>
      </c>
      <c r="J69" s="63">
        <f t="shared" si="4"/>
        <v>-0.1748834522876356</v>
      </c>
      <c r="L69" s="10"/>
      <c r="N69" s="9"/>
      <c r="O69" s="9"/>
    </row>
    <row r="70" spans="3:15" x14ac:dyDescent="0.2">
      <c r="C70" s="10" t="s">
        <v>53</v>
      </c>
      <c r="E70" s="9">
        <f>+'[1]2017-2018'!BB78</f>
        <v>14970.34</v>
      </c>
      <c r="F70" s="9"/>
      <c r="G70" s="9">
        <f>+[1]Budget!E78</f>
        <v>12000</v>
      </c>
      <c r="H70" s="12"/>
      <c r="I70" s="9">
        <f t="shared" si="3"/>
        <v>-2970.34</v>
      </c>
      <c r="J70" s="63">
        <f t="shared" si="4"/>
        <v>-0.19841499925853387</v>
      </c>
      <c r="L70" s="10"/>
      <c r="N70" s="9"/>
      <c r="O70" s="9"/>
    </row>
    <row r="71" spans="3:15" x14ac:dyDescent="0.2">
      <c r="C71" s="10" t="s">
        <v>56</v>
      </c>
      <c r="E71" s="9">
        <f>+'[1]2017-2018'!BB81</f>
        <v>23374.059999999998</v>
      </c>
      <c r="F71" s="9"/>
      <c r="G71" s="9">
        <f>+[1]Budget!E79</f>
        <v>35000</v>
      </c>
      <c r="H71" s="12"/>
      <c r="I71" s="9">
        <f t="shared" si="3"/>
        <v>11625.940000000002</v>
      </c>
      <c r="J71" s="63">
        <f t="shared" si="4"/>
        <v>0.49738641896187497</v>
      </c>
      <c r="L71" s="10"/>
      <c r="N71" s="9"/>
      <c r="O71" s="9"/>
    </row>
    <row r="72" spans="3:15" x14ac:dyDescent="0.2">
      <c r="C72" s="10" t="s">
        <v>57</v>
      </c>
      <c r="E72" s="9">
        <f>+'[1]2017-2018'!BB82</f>
        <v>10370.920000000002</v>
      </c>
      <c r="F72" s="9"/>
      <c r="G72" s="9">
        <f>+[1]Budget!E80</f>
        <v>20000</v>
      </c>
      <c r="H72" s="12"/>
      <c r="I72" s="9">
        <f t="shared" si="3"/>
        <v>9629.0799999999981</v>
      </c>
      <c r="J72" s="63">
        <f t="shared" si="4"/>
        <v>0.92846921970278395</v>
      </c>
      <c r="L72" s="10"/>
      <c r="N72" s="9"/>
      <c r="O72" s="9"/>
    </row>
    <row r="73" spans="3:15" x14ac:dyDescent="0.2">
      <c r="C73" s="10" t="s">
        <v>58</v>
      </c>
      <c r="E73" s="9">
        <f>+'[1]2017-2018'!BB83</f>
        <v>2373.1800000000003</v>
      </c>
      <c r="F73" s="9"/>
      <c r="G73" s="9">
        <f>+[1]Budget!E81</f>
        <v>3000</v>
      </c>
      <c r="H73" s="12"/>
      <c r="I73" s="9">
        <f t="shared" si="3"/>
        <v>626.81999999999971</v>
      </c>
      <c r="J73" s="63">
        <f t="shared" si="4"/>
        <v>0.26412661492175038</v>
      </c>
      <c r="L73" s="10"/>
      <c r="N73" s="9"/>
      <c r="O73" s="9"/>
    </row>
    <row r="74" spans="3:15" x14ac:dyDescent="0.2">
      <c r="C74" s="10" t="s">
        <v>59</v>
      </c>
      <c r="E74" s="9">
        <f>+'[1]2017-2018'!BB84</f>
        <v>854.05</v>
      </c>
      <c r="F74" s="9"/>
      <c r="G74" s="9">
        <f>+[1]Budget!E82</f>
        <v>750</v>
      </c>
      <c r="H74" s="12"/>
      <c r="I74" s="9">
        <f t="shared" si="3"/>
        <v>-104.04999999999995</v>
      </c>
      <c r="J74" s="63">
        <f t="shared" si="4"/>
        <v>-0.12183127451554354</v>
      </c>
      <c r="L74" s="10"/>
      <c r="N74" s="9"/>
      <c r="O74" s="9"/>
    </row>
    <row r="75" spans="3:15" x14ac:dyDescent="0.2">
      <c r="C75" s="10" t="s">
        <v>60</v>
      </c>
      <c r="E75" s="9">
        <f>+'[1]2017-2018'!BB85</f>
        <v>1680.3700000000001</v>
      </c>
      <c r="F75" s="9"/>
      <c r="G75" s="9">
        <f>+[1]Budget!E83</f>
        <v>2500</v>
      </c>
      <c r="H75" s="12"/>
      <c r="I75" s="9">
        <f t="shared" si="3"/>
        <v>819.62999999999988</v>
      </c>
      <c r="J75" s="63">
        <f t="shared" si="4"/>
        <v>0.48776757499836337</v>
      </c>
      <c r="L75" s="10"/>
      <c r="N75" s="9"/>
      <c r="O75" s="9"/>
    </row>
    <row r="76" spans="3:15" x14ac:dyDescent="0.2">
      <c r="C76" s="10" t="s">
        <v>61</v>
      </c>
      <c r="E76" s="9">
        <f>+'[1]2017-2018'!BB86</f>
        <v>2974.6900000000005</v>
      </c>
      <c r="F76" s="9"/>
      <c r="G76" s="9">
        <f>+[1]Budget!E84</f>
        <v>4000</v>
      </c>
      <c r="H76" s="12"/>
      <c r="I76" s="9">
        <f t="shared" si="3"/>
        <v>1025.3099999999995</v>
      </c>
      <c r="J76" s="63">
        <f t="shared" si="4"/>
        <v>0.34467793282661363</v>
      </c>
      <c r="L76" s="10"/>
      <c r="N76" s="9"/>
      <c r="O76" s="9"/>
    </row>
    <row r="77" spans="3:15" x14ac:dyDescent="0.2">
      <c r="C77" s="10" t="s">
        <v>62</v>
      </c>
      <c r="E77" s="9">
        <f>+'[1]2017-2018'!BB87</f>
        <v>3532.5299999999997</v>
      </c>
      <c r="F77" s="9"/>
      <c r="G77" s="9">
        <f>+[1]Budget!E85</f>
        <v>4000</v>
      </c>
      <c r="H77" s="12"/>
      <c r="I77" s="9">
        <f t="shared" si="3"/>
        <v>467.47000000000025</v>
      </c>
      <c r="J77" s="63">
        <f t="shared" si="4"/>
        <v>0.13233291720098633</v>
      </c>
      <c r="L77" s="10"/>
      <c r="N77" s="9"/>
      <c r="O77" s="9"/>
    </row>
    <row r="78" spans="3:15" x14ac:dyDescent="0.2">
      <c r="C78" s="16" t="s">
        <v>63</v>
      </c>
      <c r="E78" s="9">
        <f>+'[1]2017-2018'!BB88</f>
        <v>3050.6099999999997</v>
      </c>
      <c r="F78" s="9"/>
      <c r="G78" s="9">
        <f>+[1]Budget!E86</f>
        <v>3000</v>
      </c>
      <c r="H78" s="12"/>
      <c r="I78" s="9">
        <f t="shared" si="3"/>
        <v>-50.609999999999673</v>
      </c>
      <c r="J78" s="63">
        <f t="shared" si="4"/>
        <v>-1.6590124598031109E-2</v>
      </c>
      <c r="K78" s="9"/>
      <c r="L78" s="10"/>
      <c r="N78" s="9"/>
      <c r="O78" s="9"/>
    </row>
    <row r="79" spans="3:15" x14ac:dyDescent="0.2">
      <c r="C79" s="10" t="s">
        <v>64</v>
      </c>
      <c r="E79" s="9">
        <f>+'[1]2017-2018'!BB89</f>
        <v>4457.04</v>
      </c>
      <c r="F79" s="9"/>
      <c r="G79" s="9">
        <f>+[1]Budget!E87</f>
        <v>1500</v>
      </c>
      <c r="H79" s="12"/>
      <c r="I79" s="9">
        <f t="shared" si="3"/>
        <v>-2957.04</v>
      </c>
      <c r="J79" s="63">
        <f t="shared" si="4"/>
        <v>-0.66345377201012334</v>
      </c>
      <c r="L79" s="16"/>
      <c r="N79" s="9"/>
      <c r="O79" s="9"/>
    </row>
    <row r="80" spans="3:15" x14ac:dyDescent="0.2">
      <c r="C80" s="10" t="s">
        <v>65</v>
      </c>
      <c r="E80" s="9">
        <f>+'[1]2017-2018'!BB90</f>
        <v>1335</v>
      </c>
      <c r="F80" s="9"/>
      <c r="G80" s="9">
        <f>+[1]Budget!E88</f>
        <v>1500</v>
      </c>
      <c r="H80" s="12"/>
      <c r="I80" s="9">
        <f t="shared" si="3"/>
        <v>165</v>
      </c>
      <c r="J80" s="63">
        <f t="shared" si="4"/>
        <v>0.12359550561797752</v>
      </c>
      <c r="L80" s="16"/>
      <c r="N80" s="9"/>
      <c r="O80" s="9"/>
    </row>
    <row r="81" spans="1:15" x14ac:dyDescent="0.2">
      <c r="C81" s="10" t="s">
        <v>66</v>
      </c>
      <c r="E81" s="9">
        <f>+'[1]2017-2018'!BB91</f>
        <v>1122</v>
      </c>
      <c r="F81" s="9"/>
      <c r="G81" s="9">
        <f>+[1]Budget!E89</f>
        <v>1000</v>
      </c>
      <c r="H81" s="12"/>
      <c r="I81" s="9">
        <f t="shared" si="3"/>
        <v>-122</v>
      </c>
      <c r="J81" s="63">
        <f t="shared" si="4"/>
        <v>-0.10873440285204991</v>
      </c>
      <c r="L81" s="16"/>
      <c r="N81" s="9"/>
      <c r="O81" s="9"/>
    </row>
    <row r="82" spans="1:15" x14ac:dyDescent="0.2">
      <c r="C82" s="10" t="s">
        <v>67</v>
      </c>
      <c r="E82" s="9">
        <f>+'[1]2017-2018'!BB92</f>
        <v>2919.2299999999996</v>
      </c>
      <c r="F82" s="9"/>
      <c r="G82" s="9">
        <f>+[1]Budget!E90</f>
        <v>2500</v>
      </c>
      <c r="H82" s="12"/>
      <c r="I82" s="9">
        <f t="shared" si="3"/>
        <v>-419.22999999999956</v>
      </c>
      <c r="J82" s="63">
        <f t="shared" si="4"/>
        <v>-0.14360978751246034</v>
      </c>
      <c r="L82" s="10"/>
      <c r="N82" s="9"/>
      <c r="O82" s="9"/>
    </row>
    <row r="83" spans="1:15" x14ac:dyDescent="0.2">
      <c r="C83" s="10" t="s">
        <v>68</v>
      </c>
      <c r="E83" s="9">
        <f>+'[1]2017-2018'!BB99</f>
        <v>4354.7299999999996</v>
      </c>
      <c r="F83" s="9"/>
      <c r="G83" s="9">
        <f>+[1]Budget!E91</f>
        <v>10000</v>
      </c>
      <c r="H83" s="12"/>
      <c r="I83" s="9">
        <f t="shared" si="3"/>
        <v>5645.27</v>
      </c>
      <c r="J83" s="63">
        <f t="shared" si="4"/>
        <v>1.2963536200866645</v>
      </c>
      <c r="L83" s="10"/>
      <c r="N83" s="9"/>
      <c r="O83" s="9"/>
    </row>
    <row r="84" spans="1:15" x14ac:dyDescent="0.2">
      <c r="C84" s="10" t="s">
        <v>69</v>
      </c>
      <c r="E84" s="9">
        <f>+'[1]2017-2018'!BB80</f>
        <v>806.65000000000009</v>
      </c>
      <c r="F84" s="9"/>
      <c r="G84" s="9">
        <v>2000</v>
      </c>
      <c r="H84" s="12"/>
      <c r="I84" s="9">
        <f t="shared" si="3"/>
        <v>1193.3499999999999</v>
      </c>
      <c r="J84" s="63">
        <f t="shared" si="4"/>
        <v>1.4793900700427691</v>
      </c>
      <c r="L84" s="10"/>
      <c r="N84" s="9"/>
      <c r="O84" s="9"/>
    </row>
    <row r="85" spans="1:15" x14ac:dyDescent="0.2">
      <c r="C85" s="10" t="s">
        <v>70</v>
      </c>
      <c r="E85" s="9">
        <f>+'[1]2017-2018'!BB94</f>
        <v>51828.92</v>
      </c>
      <c r="F85" s="9"/>
      <c r="G85" s="9">
        <f>+[1]Budget!E92</f>
        <v>50000</v>
      </c>
      <c r="H85" s="12"/>
      <c r="I85" s="9">
        <f t="shared" si="3"/>
        <v>-1828.9199999999983</v>
      </c>
      <c r="J85" s="63">
        <f t="shared" si="4"/>
        <v>-3.5287634779964515E-2</v>
      </c>
      <c r="L85" s="10"/>
      <c r="N85" s="9"/>
      <c r="O85" s="9"/>
    </row>
    <row r="86" spans="1:15" x14ac:dyDescent="0.2">
      <c r="C86" s="10" t="s">
        <v>71</v>
      </c>
      <c r="E86" s="9">
        <f>+'[1]2017-2018'!BB95</f>
        <v>24188.48</v>
      </c>
      <c r="F86" s="9"/>
      <c r="G86" s="9">
        <f>+[1]Budget!E93</f>
        <v>30000</v>
      </c>
      <c r="H86" s="12"/>
      <c r="I86" s="9">
        <f t="shared" si="3"/>
        <v>5811.52</v>
      </c>
      <c r="J86" s="63">
        <f t="shared" si="4"/>
        <v>0.24025982616518279</v>
      </c>
      <c r="L86" s="10"/>
      <c r="N86" s="9"/>
      <c r="O86" s="9"/>
    </row>
    <row r="87" spans="1:15" x14ac:dyDescent="0.2">
      <c r="C87" s="10" t="s">
        <v>72</v>
      </c>
      <c r="E87" s="9">
        <f>+'[1]2017-2018'!BB96</f>
        <v>10432.879999999999</v>
      </c>
      <c r="F87" s="9"/>
      <c r="G87" s="9">
        <f>+[1]Budget!E94</f>
        <v>15000</v>
      </c>
      <c r="H87" s="12"/>
      <c r="I87" s="9">
        <f t="shared" si="3"/>
        <v>4567.1200000000008</v>
      </c>
      <c r="J87" s="63">
        <f t="shared" si="4"/>
        <v>0.4377621519657085</v>
      </c>
      <c r="L87" s="10"/>
      <c r="N87" s="9"/>
      <c r="O87" s="9"/>
    </row>
    <row r="88" spans="1:15" x14ac:dyDescent="0.2">
      <c r="C88" s="10" t="s">
        <v>73</v>
      </c>
      <c r="E88" s="9">
        <f>+'[1]2017-2018'!BB97</f>
        <v>9999.6999999999989</v>
      </c>
      <c r="F88" s="9"/>
      <c r="G88" s="9">
        <f>+[1]Budget!E95</f>
        <v>10000</v>
      </c>
      <c r="H88" s="12"/>
      <c r="I88" s="9">
        <f t="shared" si="3"/>
        <v>0.30000000000109139</v>
      </c>
      <c r="J88" s="63">
        <f t="shared" si="4"/>
        <v>3.0000900027109956E-5</v>
      </c>
      <c r="L88" s="10"/>
      <c r="N88" s="9"/>
      <c r="O88" s="9"/>
    </row>
    <row r="89" spans="1:15" x14ac:dyDescent="0.2">
      <c r="C89" s="10" t="s">
        <v>132</v>
      </c>
      <c r="E89" s="9">
        <f>+'[1]2017-2018'!BB100</f>
        <v>1528.39</v>
      </c>
      <c r="F89" s="9"/>
      <c r="G89" s="9">
        <f>+[1]Budget!E97</f>
        <v>2000</v>
      </c>
      <c r="H89" s="12"/>
      <c r="I89" s="9">
        <f t="shared" ref="I89:I141" si="5">+G89-E89</f>
        <v>471.6099999999999</v>
      </c>
      <c r="J89" s="63">
        <f t="shared" ref="J89:J140" si="6">+I89/E89</f>
        <v>0.30856653079384178</v>
      </c>
      <c r="L89" s="10"/>
      <c r="N89" s="9"/>
      <c r="O89" s="9"/>
    </row>
    <row r="90" spans="1:15" x14ac:dyDescent="0.2">
      <c r="B90" s="8" t="s">
        <v>74</v>
      </c>
      <c r="C90" s="8"/>
      <c r="E90" s="13">
        <f>SUM(E41:E89)</f>
        <v>316025.62</v>
      </c>
      <c r="F90" s="13"/>
      <c r="G90" s="13">
        <f>SUM(G41:G89)</f>
        <v>359050</v>
      </c>
      <c r="H90" s="17"/>
      <c r="I90" s="13">
        <f t="shared" si="5"/>
        <v>43024.380000000005</v>
      </c>
      <c r="J90" s="66">
        <f t="shared" si="6"/>
        <v>0.13614206341878232</v>
      </c>
    </row>
    <row r="91" spans="1:15" x14ac:dyDescent="0.2">
      <c r="A91" s="8"/>
      <c r="E91" s="19"/>
      <c r="F91" s="19"/>
      <c r="G91" s="19">
        <f>+G90/$G$5</f>
        <v>5.6021032266117453E-2</v>
      </c>
      <c r="H91" s="12"/>
      <c r="I91" s="9"/>
    </row>
    <row r="92" spans="1:15" x14ac:dyDescent="0.2">
      <c r="B92" s="8" t="s">
        <v>75</v>
      </c>
      <c r="C92" s="8"/>
      <c r="E92" s="9"/>
      <c r="F92" s="9"/>
      <c r="G92" s="9"/>
      <c r="H92" s="12"/>
      <c r="I92" s="9"/>
    </row>
    <row r="93" spans="1:15" x14ac:dyDescent="0.2">
      <c r="A93" s="8"/>
      <c r="C93" s="10" t="s">
        <v>76</v>
      </c>
      <c r="E93" s="9">
        <f>+'[1]2017-2018'!BB104</f>
        <v>71373.58</v>
      </c>
      <c r="F93" s="9"/>
      <c r="G93" s="9">
        <f>+[1]Budget!I102</f>
        <v>75000</v>
      </c>
      <c r="H93" s="12"/>
      <c r="I93" s="9">
        <f t="shared" si="5"/>
        <v>3626.4199999999983</v>
      </c>
      <c r="J93" s="63">
        <f t="shared" si="6"/>
        <v>5.0808996830479826E-2</v>
      </c>
    </row>
    <row r="94" spans="1:15" x14ac:dyDescent="0.2">
      <c r="C94" s="10" t="s">
        <v>77</v>
      </c>
      <c r="E94" s="9">
        <f>+'[1]2017-2018'!BB105</f>
        <v>5585.96</v>
      </c>
      <c r="F94" s="9"/>
      <c r="G94" s="9">
        <f>+[1]Budget!I103</f>
        <v>10800</v>
      </c>
      <c r="H94" s="12"/>
      <c r="I94" s="9">
        <f t="shared" si="5"/>
        <v>5214.04</v>
      </c>
      <c r="J94" s="63">
        <f t="shared" si="6"/>
        <v>0.93341878566978642</v>
      </c>
    </row>
    <row r="95" spans="1:15" x14ac:dyDescent="0.2">
      <c r="C95" s="10" t="s">
        <v>78</v>
      </c>
      <c r="E95" s="9">
        <f>+'[1]2017-2018'!BB106</f>
        <v>1806.69</v>
      </c>
      <c r="F95" s="9"/>
      <c r="G95" s="9">
        <f>+[1]Budget!E104</f>
        <v>2000</v>
      </c>
      <c r="H95" s="12"/>
      <c r="I95" s="9">
        <f t="shared" si="5"/>
        <v>193.30999999999995</v>
      </c>
    </row>
    <row r="96" spans="1:15" x14ac:dyDescent="0.2">
      <c r="C96" s="10" t="s">
        <v>79</v>
      </c>
      <c r="E96" s="9">
        <f>+'[1]2017-2018'!BB107</f>
        <v>27512.73</v>
      </c>
      <c r="F96" s="9"/>
      <c r="G96" s="9">
        <f>+[1]Budget!I105</f>
        <v>26400</v>
      </c>
      <c r="H96" s="12"/>
      <c r="I96" s="9">
        <f t="shared" si="5"/>
        <v>-1112.7299999999996</v>
      </c>
      <c r="J96" s="63">
        <f t="shared" si="6"/>
        <v>-4.0444187109021881E-2</v>
      </c>
    </row>
    <row r="97" spans="1:10" x14ac:dyDescent="0.2">
      <c r="C97" s="10" t="s">
        <v>80</v>
      </c>
      <c r="E97" s="9">
        <f>+'[1]2017-2018'!BB108</f>
        <v>695</v>
      </c>
      <c r="F97" s="9"/>
      <c r="G97" s="9">
        <f>+[1]Budget!I106</f>
        <v>1000</v>
      </c>
      <c r="H97" s="12"/>
      <c r="I97" s="9">
        <f t="shared" si="5"/>
        <v>305</v>
      </c>
      <c r="J97" s="63">
        <f t="shared" si="6"/>
        <v>0.43884892086330934</v>
      </c>
    </row>
    <row r="98" spans="1:10" x14ac:dyDescent="0.2">
      <c r="C98" s="10" t="s">
        <v>81</v>
      </c>
      <c r="E98" s="9">
        <f>+'[1]2017-2018'!BB109</f>
        <v>331.67</v>
      </c>
      <c r="F98" s="9"/>
      <c r="G98" s="9">
        <f>+[1]Budget!I107</f>
        <v>1500</v>
      </c>
      <c r="H98" s="12"/>
      <c r="I98" s="9">
        <f t="shared" si="5"/>
        <v>1168.33</v>
      </c>
      <c r="J98" s="63">
        <f t="shared" si="6"/>
        <v>3.5225676123858047</v>
      </c>
    </row>
    <row r="99" spans="1:10" x14ac:dyDescent="0.2">
      <c r="C99" s="10" t="s">
        <v>82</v>
      </c>
      <c r="E99" s="9">
        <f>+'[1]2017-2018'!BB110</f>
        <v>2797.77</v>
      </c>
      <c r="F99" s="9"/>
      <c r="G99" s="9">
        <f>+[1]Budget!I108</f>
        <v>5000</v>
      </c>
      <c r="H99" s="12"/>
      <c r="I99" s="9">
        <f t="shared" si="5"/>
        <v>2202.23</v>
      </c>
      <c r="J99" s="63">
        <f t="shared" si="6"/>
        <v>0.78713761317048936</v>
      </c>
    </row>
    <row r="100" spans="1:10" x14ac:dyDescent="0.2">
      <c r="C100" s="10" t="s">
        <v>83</v>
      </c>
      <c r="E100" s="9">
        <f>+'[1]2017-2018'!BB111</f>
        <v>5807.6100000000006</v>
      </c>
      <c r="F100" s="9"/>
      <c r="G100" s="9">
        <v>7000</v>
      </c>
      <c r="H100" s="12"/>
      <c r="I100" s="9">
        <f t="shared" si="5"/>
        <v>1192.3899999999994</v>
      </c>
      <c r="J100" s="63">
        <f t="shared" si="6"/>
        <v>0.20531509519406421</v>
      </c>
    </row>
    <row r="101" spans="1:10" x14ac:dyDescent="0.2">
      <c r="C101" s="10" t="s">
        <v>84</v>
      </c>
      <c r="E101" s="9">
        <f>+'[1]2017-2018'!BB113</f>
        <v>37770.65</v>
      </c>
      <c r="F101" s="9"/>
      <c r="G101" s="9">
        <f>+[1]Budget!I110</f>
        <v>40000</v>
      </c>
      <c r="H101" s="12"/>
      <c r="I101" s="9">
        <f t="shared" si="5"/>
        <v>2229.3499999999985</v>
      </c>
      <c r="J101" s="63">
        <f t="shared" si="6"/>
        <v>5.9023342198241187E-2</v>
      </c>
    </row>
    <row r="102" spans="1:10" x14ac:dyDescent="0.2">
      <c r="C102" s="10" t="s">
        <v>85</v>
      </c>
      <c r="E102" s="9">
        <f>+'[1]2017-2018'!BB114</f>
        <v>6301.83</v>
      </c>
      <c r="F102" s="9"/>
      <c r="G102" s="9">
        <f>+[1]Budget!I111</f>
        <v>15000</v>
      </c>
      <c r="H102" s="12"/>
      <c r="I102" s="9">
        <f t="shared" si="5"/>
        <v>8698.17</v>
      </c>
      <c r="J102" s="63">
        <f t="shared" si="6"/>
        <v>1.3802609718129495</v>
      </c>
    </row>
    <row r="103" spans="1:10" x14ac:dyDescent="0.2">
      <c r="C103" s="10" t="s">
        <v>86</v>
      </c>
      <c r="E103" s="9">
        <f>+'[1]2017-2018'!BB115</f>
        <v>500</v>
      </c>
      <c r="F103" s="9"/>
      <c r="G103" s="9">
        <v>1500</v>
      </c>
      <c r="H103" s="12"/>
      <c r="I103" s="9">
        <f t="shared" si="5"/>
        <v>1000</v>
      </c>
      <c r="J103" s="63">
        <f t="shared" si="6"/>
        <v>2</v>
      </c>
    </row>
    <row r="104" spans="1:10" x14ac:dyDescent="0.2">
      <c r="C104" s="10" t="s">
        <v>87</v>
      </c>
      <c r="E104" s="9">
        <f>+'[1]2017-2018'!BB116</f>
        <v>7951.23</v>
      </c>
      <c r="F104" s="9"/>
      <c r="G104" s="9">
        <f>+[1]Budget!I113</f>
        <v>15000</v>
      </c>
      <c r="H104" s="12"/>
      <c r="I104" s="9">
        <f t="shared" si="5"/>
        <v>7048.77</v>
      </c>
      <c r="J104" s="63">
        <f t="shared" si="6"/>
        <v>0.88650057915567793</v>
      </c>
    </row>
    <row r="105" spans="1:10" x14ac:dyDescent="0.2">
      <c r="C105" s="10" t="s">
        <v>88</v>
      </c>
      <c r="E105" s="9">
        <f>+'[1]2017-2018'!BB117</f>
        <v>546.25</v>
      </c>
      <c r="F105" s="9"/>
      <c r="G105" s="9">
        <f>+[1]Budget!I114</f>
        <v>1400</v>
      </c>
      <c r="H105" s="12"/>
      <c r="I105" s="9">
        <f t="shared" si="5"/>
        <v>853.75</v>
      </c>
      <c r="J105" s="63">
        <f t="shared" si="6"/>
        <v>1.562929061784897</v>
      </c>
    </row>
    <row r="106" spans="1:10" x14ac:dyDescent="0.2">
      <c r="C106" s="10" t="s">
        <v>89</v>
      </c>
      <c r="E106" s="9">
        <f>+'[1]2017-2018'!BB118</f>
        <v>19782</v>
      </c>
      <c r="F106" s="9"/>
      <c r="G106" s="9">
        <f>+[1]Budget!I115</f>
        <v>20000</v>
      </c>
      <c r="H106" s="20"/>
      <c r="I106" s="9">
        <f t="shared" si="5"/>
        <v>218</v>
      </c>
      <c r="J106" s="63">
        <f t="shared" si="6"/>
        <v>1.1020119300374078E-2</v>
      </c>
    </row>
    <row r="107" spans="1:10" x14ac:dyDescent="0.2">
      <c r="C107" s="10" t="s">
        <v>90</v>
      </c>
      <c r="E107" s="9">
        <f>+'[1]2017-2018'!BB119</f>
        <v>0</v>
      </c>
      <c r="F107" s="9"/>
      <c r="G107" s="9">
        <f>+[1]Budget!I116</f>
        <v>500</v>
      </c>
      <c r="H107" s="12"/>
      <c r="I107" s="9">
        <f t="shared" si="5"/>
        <v>500</v>
      </c>
    </row>
    <row r="108" spans="1:10" x14ac:dyDescent="0.2">
      <c r="C108" s="10" t="s">
        <v>91</v>
      </c>
      <c r="E108" s="9">
        <f>+'[1]2017-2018'!BB120</f>
        <v>715</v>
      </c>
      <c r="F108" s="9"/>
      <c r="G108" s="9">
        <f>+[1]Budget!I117</f>
        <v>2000</v>
      </c>
      <c r="H108" s="12"/>
      <c r="I108" s="9">
        <f t="shared" si="5"/>
        <v>1285</v>
      </c>
      <c r="J108" s="63">
        <f t="shared" si="6"/>
        <v>1.7972027972027973</v>
      </c>
    </row>
    <row r="109" spans="1:10" x14ac:dyDescent="0.2">
      <c r="C109" s="10" t="s">
        <v>92</v>
      </c>
      <c r="E109" s="9">
        <f>+'[1]2017-2018'!BB121</f>
        <v>16063.439999999999</v>
      </c>
      <c r="F109" s="9"/>
      <c r="G109" s="9">
        <f>+[1]Budget!I118</f>
        <v>15000</v>
      </c>
      <c r="H109" s="12"/>
      <c r="I109" s="9">
        <f t="shared" si="5"/>
        <v>-1063.4399999999987</v>
      </c>
      <c r="J109" s="63">
        <f t="shared" si="6"/>
        <v>-6.6202507059508975E-2</v>
      </c>
    </row>
    <row r="110" spans="1:10" x14ac:dyDescent="0.2">
      <c r="C110" s="10" t="s">
        <v>93</v>
      </c>
      <c r="E110" s="9">
        <f>+'[1]2017-2018'!BB122</f>
        <v>514.95000000000005</v>
      </c>
      <c r="F110" s="9"/>
      <c r="G110" s="9">
        <f>+[1]Budget!I119</f>
        <v>850</v>
      </c>
      <c r="H110" s="12"/>
      <c r="I110" s="9">
        <f t="shared" si="5"/>
        <v>335.04999999999995</v>
      </c>
      <c r="J110" s="63">
        <f t="shared" si="6"/>
        <v>0.65064569375667525</v>
      </c>
    </row>
    <row r="111" spans="1:10" x14ac:dyDescent="0.2">
      <c r="A111" s="8"/>
      <c r="B111" s="8" t="s">
        <v>94</v>
      </c>
      <c r="C111" s="8"/>
      <c r="E111" s="13">
        <f>SUM(E93:E110)</f>
        <v>206056.36000000002</v>
      </c>
      <c r="F111" s="13"/>
      <c r="G111" s="13">
        <f>SUM(G93:G110)</f>
        <v>239950</v>
      </c>
      <c r="H111" s="12"/>
      <c r="I111" s="13">
        <f t="shared" si="5"/>
        <v>33893.639999999985</v>
      </c>
      <c r="J111" s="63">
        <f t="shared" si="6"/>
        <v>0.16448723058099241</v>
      </c>
    </row>
    <row r="112" spans="1:10" x14ac:dyDescent="0.2">
      <c r="B112" s="10"/>
      <c r="E112" s="19"/>
      <c r="F112" s="19"/>
      <c r="G112" s="19">
        <f>+G111/$G$5</f>
        <v>3.7438369843350187E-2</v>
      </c>
      <c r="H112" s="12"/>
      <c r="I112" s="9"/>
    </row>
    <row r="113" spans="1:15" x14ac:dyDescent="0.2">
      <c r="A113" s="8"/>
      <c r="B113" s="8" t="s">
        <v>95</v>
      </c>
      <c r="C113" s="8"/>
      <c r="E113" s="9"/>
      <c r="F113" s="9"/>
      <c r="G113" s="9"/>
      <c r="H113" s="12"/>
      <c r="I113" s="9"/>
    </row>
    <row r="114" spans="1:15" x14ac:dyDescent="0.2">
      <c r="A114" s="8"/>
      <c r="B114" s="8"/>
      <c r="C114" s="10" t="s">
        <v>96</v>
      </c>
      <c r="E114" s="9"/>
      <c r="F114" s="9"/>
      <c r="G114" s="9">
        <f>+[1]Budget!E124</f>
        <v>0</v>
      </c>
      <c r="H114" s="12"/>
      <c r="I114" s="9"/>
    </row>
    <row r="115" spans="1:15" x14ac:dyDescent="0.2">
      <c r="C115" s="21" t="s">
        <v>97</v>
      </c>
      <c r="D115" s="22"/>
      <c r="E115" s="23">
        <f>+'[1]2017-2018'!BB129</f>
        <v>5813.43</v>
      </c>
      <c r="F115" s="23"/>
      <c r="G115" s="23">
        <f>+[1]Budget!E127</f>
        <v>6000</v>
      </c>
      <c r="H115" s="24"/>
      <c r="I115" s="23">
        <f t="shared" si="5"/>
        <v>186.56999999999971</v>
      </c>
      <c r="J115" s="67">
        <f t="shared" si="6"/>
        <v>3.2092929647385401E-2</v>
      </c>
      <c r="N115" s="21"/>
    </row>
    <row r="116" spans="1:15" x14ac:dyDescent="0.2">
      <c r="A116" s="22"/>
      <c r="B116" s="22"/>
      <c r="C116" s="26" t="s">
        <v>98</v>
      </c>
      <c r="D116" s="22"/>
      <c r="E116" s="23">
        <f>+'[1]2017-2018'!BB130</f>
        <v>2803.52</v>
      </c>
      <c r="F116" s="23"/>
      <c r="G116" s="23">
        <f>+[1]Budget!E128</f>
        <v>5000</v>
      </c>
      <c r="H116" s="24"/>
      <c r="I116" s="23">
        <f t="shared" si="5"/>
        <v>2196.48</v>
      </c>
      <c r="J116" s="67">
        <f t="shared" si="6"/>
        <v>0.78347220636913595</v>
      </c>
      <c r="K116" s="22"/>
      <c r="L116" s="22"/>
      <c r="M116" s="22"/>
      <c r="N116" s="26"/>
      <c r="O116" s="22"/>
    </row>
    <row r="117" spans="1:15" s="22" customFormat="1" x14ac:dyDescent="0.2">
      <c r="C117" s="26" t="s">
        <v>99</v>
      </c>
      <c r="E117" s="23">
        <f>+'[1]2017-2018'!BB131</f>
        <v>703</v>
      </c>
      <c r="F117" s="23"/>
      <c r="G117" s="23">
        <f>+[1]Budget!E129</f>
        <v>2000</v>
      </c>
      <c r="H117" s="24"/>
      <c r="I117" s="23">
        <f t="shared" si="5"/>
        <v>1297</v>
      </c>
      <c r="J117" s="67">
        <f t="shared" si="6"/>
        <v>1.8449502133712661</v>
      </c>
      <c r="N117" s="26"/>
    </row>
    <row r="118" spans="1:15" s="22" customFormat="1" x14ac:dyDescent="0.2">
      <c r="C118" s="26" t="s">
        <v>100</v>
      </c>
      <c r="E118" s="23">
        <f>+'[1]2017-2018'!BB135</f>
        <v>3557.8700000000003</v>
      </c>
      <c r="F118" s="23"/>
      <c r="G118" s="23">
        <f>+[1]Budget!E130</f>
        <v>3600</v>
      </c>
      <c r="H118" s="24"/>
      <c r="I118" s="23">
        <f t="shared" si="5"/>
        <v>42.129999999999654</v>
      </c>
      <c r="J118" s="67">
        <f t="shared" si="6"/>
        <v>1.184135451829315E-2</v>
      </c>
      <c r="N118" s="26"/>
    </row>
    <row r="119" spans="1:15" s="22" customFormat="1" x14ac:dyDescent="0.2">
      <c r="C119" s="26" t="s">
        <v>101</v>
      </c>
      <c r="E119" s="23">
        <f>+'[1]2017-2018'!BB132</f>
        <v>1229.24</v>
      </c>
      <c r="F119" s="23"/>
      <c r="G119" s="23">
        <f>+[1]Budget!E131</f>
        <v>2500</v>
      </c>
      <c r="H119" s="24"/>
      <c r="I119" s="23">
        <f t="shared" si="5"/>
        <v>1270.76</v>
      </c>
      <c r="J119" s="67">
        <f t="shared" si="6"/>
        <v>1.0337769678825941</v>
      </c>
      <c r="N119" s="26"/>
    </row>
    <row r="120" spans="1:15" s="22" customFormat="1" x14ac:dyDescent="0.2">
      <c r="C120" s="26" t="s">
        <v>102</v>
      </c>
      <c r="E120" s="23">
        <f>+'[1]2017-2018'!BB133</f>
        <v>252.5</v>
      </c>
      <c r="F120" s="23"/>
      <c r="G120" s="23">
        <f>+[1]Budget!E132</f>
        <v>1000</v>
      </c>
      <c r="H120" s="24"/>
      <c r="I120" s="23">
        <f t="shared" si="5"/>
        <v>747.5</v>
      </c>
      <c r="J120" s="67">
        <f t="shared" si="6"/>
        <v>2.9603960396039604</v>
      </c>
      <c r="N120" s="26"/>
    </row>
    <row r="121" spans="1:15" s="22" customFormat="1" x14ac:dyDescent="0.2">
      <c r="C121" s="26" t="s">
        <v>103</v>
      </c>
      <c r="E121" s="23">
        <f>+'[1]2017-2018'!BB134</f>
        <v>4032</v>
      </c>
      <c r="F121" s="23"/>
      <c r="G121" s="23">
        <f>+[1]Budget!E133</f>
        <v>4500</v>
      </c>
      <c r="H121" s="24"/>
      <c r="I121" s="23">
        <f t="shared" si="5"/>
        <v>468</v>
      </c>
      <c r="J121" s="63">
        <f t="shared" si="6"/>
        <v>0.11607142857142858</v>
      </c>
      <c r="N121" s="26"/>
    </row>
    <row r="122" spans="1:15" s="22" customFormat="1" x14ac:dyDescent="0.2">
      <c r="C122" s="10" t="s">
        <v>104</v>
      </c>
      <c r="D122"/>
      <c r="E122" s="23">
        <f>+'[1]2017-2018'!BB136</f>
        <v>10430</v>
      </c>
      <c r="F122" s="9"/>
      <c r="G122" s="9">
        <f>+[1]Budget!I134</f>
        <v>12200</v>
      </c>
      <c r="H122" s="12"/>
      <c r="I122" s="9">
        <f t="shared" si="5"/>
        <v>1770</v>
      </c>
      <c r="J122" s="63">
        <f t="shared" si="6"/>
        <v>0.16970278044103548</v>
      </c>
    </row>
    <row r="123" spans="1:15" s="22" customFormat="1" x14ac:dyDescent="0.2">
      <c r="C123" s="27" t="s">
        <v>105</v>
      </c>
      <c r="D123" s="28"/>
      <c r="E123" s="29">
        <f>+'[1]2017-2018'!BB138</f>
        <v>91796.58</v>
      </c>
      <c r="F123" s="30"/>
      <c r="G123" s="30">
        <f>+[1]Budget!E137</f>
        <v>99000</v>
      </c>
      <c r="H123" s="25"/>
      <c r="I123" s="30">
        <f t="shared" si="5"/>
        <v>7203.4199999999983</v>
      </c>
      <c r="J123" s="63">
        <f t="shared" si="6"/>
        <v>7.8471550900915898E-2</v>
      </c>
    </row>
    <row r="124" spans="1:15" s="22" customFormat="1" x14ac:dyDescent="0.2">
      <c r="A124"/>
      <c r="B124"/>
      <c r="C124" s="27" t="s">
        <v>106</v>
      </c>
      <c r="D124" s="28"/>
      <c r="E124" s="29">
        <f>+'[1]2017-2018'!BB140</f>
        <v>19880</v>
      </c>
      <c r="F124" s="30"/>
      <c r="G124" s="30">
        <f>+'[1]Payroll Detail'!G123</f>
        <v>24000</v>
      </c>
      <c r="H124" s="25"/>
      <c r="I124" s="29">
        <f t="shared" si="5"/>
        <v>4120</v>
      </c>
      <c r="J124" s="63">
        <f t="shared" si="6"/>
        <v>0.20724346076458752</v>
      </c>
      <c r="K124"/>
      <c r="L124"/>
      <c r="M124"/>
      <c r="N124"/>
      <c r="O124"/>
    </row>
    <row r="125" spans="1:15" x14ac:dyDescent="0.2">
      <c r="C125" s="27" t="s">
        <v>107</v>
      </c>
      <c r="D125" s="28"/>
      <c r="E125" s="29">
        <f>+'[1]2017-2018'!BB139</f>
        <v>19828.900000000001</v>
      </c>
      <c r="F125" s="30"/>
      <c r="G125" s="30">
        <f>+[1]Budget!E135</f>
        <v>20000</v>
      </c>
      <c r="H125" s="25"/>
      <c r="I125" s="29">
        <f t="shared" si="5"/>
        <v>171.09999999999854</v>
      </c>
      <c r="J125" s="63">
        <f t="shared" si="6"/>
        <v>8.6288195512609633E-3</v>
      </c>
    </row>
    <row r="126" spans="1:15" x14ac:dyDescent="0.2">
      <c r="C126" s="10" t="s">
        <v>108</v>
      </c>
      <c r="E126" s="23">
        <f>+'[1]2017-2018'!BB141</f>
        <v>7530.86</v>
      </c>
      <c r="F126" s="9"/>
      <c r="G126" s="9">
        <f>+[1]Budget!I138</f>
        <v>8000</v>
      </c>
      <c r="H126" s="12"/>
      <c r="I126" s="9">
        <f t="shared" si="5"/>
        <v>469.14000000000033</v>
      </c>
      <c r="J126" s="63">
        <f t="shared" si="6"/>
        <v>6.2295674066441327E-2</v>
      </c>
    </row>
    <row r="127" spans="1:15" x14ac:dyDescent="0.2">
      <c r="C127" s="10" t="s">
        <v>109</v>
      </c>
      <c r="E127" s="23">
        <f>+'[1]2017-2018'!BB142</f>
        <v>7931.9299999999994</v>
      </c>
      <c r="F127" s="9"/>
      <c r="G127" s="9">
        <f>+[1]Budget!I139</f>
        <v>9000</v>
      </c>
      <c r="H127" s="12"/>
      <c r="I127" s="9">
        <f t="shared" si="5"/>
        <v>1068.0700000000006</v>
      </c>
      <c r="J127" s="63">
        <f t="shared" si="6"/>
        <v>0.13465449140373159</v>
      </c>
    </row>
    <row r="128" spans="1:15" x14ac:dyDescent="0.2">
      <c r="C128" s="10" t="s">
        <v>133</v>
      </c>
      <c r="E128" s="23">
        <f>+'[1]2017-2018'!BB143</f>
        <v>4236.45</v>
      </c>
      <c r="F128" s="9"/>
      <c r="G128" s="9">
        <f>+[1]Budget!I140</f>
        <v>4800</v>
      </c>
      <c r="H128" s="20"/>
      <c r="I128" s="9">
        <f t="shared" si="5"/>
        <v>563.55000000000018</v>
      </c>
      <c r="J128" s="63">
        <f t="shared" si="6"/>
        <v>0.13302411216938714</v>
      </c>
    </row>
    <row r="129" spans="1:10" x14ac:dyDescent="0.2">
      <c r="C129" s="10" t="s">
        <v>110</v>
      </c>
      <c r="E129" s="23">
        <f>+'[1]2017-2018'!BB144</f>
        <v>1050.7999999999997</v>
      </c>
      <c r="F129" s="9"/>
      <c r="G129" s="9">
        <f>+[1]Budget!I141</f>
        <v>1200</v>
      </c>
      <c r="H129" s="12"/>
      <c r="I129" s="9">
        <f t="shared" si="5"/>
        <v>149.20000000000027</v>
      </c>
      <c r="J129" s="63">
        <f t="shared" si="6"/>
        <v>0.14198705748001553</v>
      </c>
    </row>
    <row r="130" spans="1:10" x14ac:dyDescent="0.2">
      <c r="C130" s="10" t="s">
        <v>111</v>
      </c>
      <c r="E130" s="23">
        <f>+'[1]2017-2018'!BB145</f>
        <v>87391.12</v>
      </c>
      <c r="F130" s="9"/>
      <c r="G130" s="9">
        <f>+[1]Budget!I142</f>
        <v>92610</v>
      </c>
      <c r="H130" s="12"/>
      <c r="I130" s="9">
        <f t="shared" si="5"/>
        <v>5218.8800000000047</v>
      </c>
      <c r="J130" s="63">
        <f t="shared" si="6"/>
        <v>5.9718653336860827E-2</v>
      </c>
    </row>
    <row r="131" spans="1:10" x14ac:dyDescent="0.2">
      <c r="C131" s="10" t="s">
        <v>112</v>
      </c>
      <c r="E131" s="23">
        <f>+'[1]2017-2018'!BB146</f>
        <v>3666</v>
      </c>
      <c r="F131" s="9"/>
      <c r="G131" s="9">
        <f>+[1]Budget!I143</f>
        <v>3000</v>
      </c>
      <c r="H131" s="12"/>
      <c r="I131" s="9">
        <f t="shared" si="5"/>
        <v>-666</v>
      </c>
      <c r="J131" s="63">
        <f t="shared" si="6"/>
        <v>-0.18166939443535188</v>
      </c>
    </row>
    <row r="132" spans="1:10" x14ac:dyDescent="0.2">
      <c r="C132" s="10" t="s">
        <v>113</v>
      </c>
      <c r="E132" s="23">
        <f>+'[1]2017-2018'!BB147</f>
        <v>8419.8200000000015</v>
      </c>
      <c r="F132" s="9"/>
      <c r="G132" s="9">
        <f>+[1]Budget!I144</f>
        <v>8400</v>
      </c>
      <c r="H132" s="12"/>
      <c r="I132" s="9">
        <f t="shared" si="5"/>
        <v>-19.820000000001528</v>
      </c>
      <c r="J132" s="63">
        <f t="shared" si="6"/>
        <v>-2.3539695622948617E-3</v>
      </c>
    </row>
    <row r="133" spans="1:10" x14ac:dyDescent="0.2">
      <c r="C133" s="10" t="s">
        <v>114</v>
      </c>
      <c r="E133" s="23">
        <f>+'[1]2017-2018'!BB148</f>
        <v>28542</v>
      </c>
      <c r="F133" s="9"/>
      <c r="G133" s="9">
        <f>+[1]Budget!I145</f>
        <v>30450</v>
      </c>
      <c r="H133" s="20"/>
      <c r="I133" s="9">
        <f t="shared" si="5"/>
        <v>1908</v>
      </c>
      <c r="J133" s="63">
        <f t="shared" si="6"/>
        <v>6.6848854319949552E-2</v>
      </c>
    </row>
    <row r="134" spans="1:10" x14ac:dyDescent="0.2">
      <c r="B134" s="8" t="s">
        <v>115</v>
      </c>
      <c r="C134" s="10"/>
      <c r="E134" s="13">
        <f>SUM(E115:E133)</f>
        <v>309096.01999999996</v>
      </c>
      <c r="F134" s="13"/>
      <c r="G134" s="13">
        <f>SUM(G114:G133)</f>
        <v>337260</v>
      </c>
      <c r="H134" s="12"/>
      <c r="I134" s="13">
        <f>SUM(I115:I133)</f>
        <v>28163.979999999996</v>
      </c>
      <c r="J134" s="63">
        <f t="shared" si="6"/>
        <v>9.111725217296554E-2</v>
      </c>
    </row>
    <row r="135" spans="1:10" x14ac:dyDescent="0.2">
      <c r="A135" s="8"/>
      <c r="C135" s="8"/>
      <c r="E135" s="19"/>
      <c r="F135" s="19"/>
      <c r="G135" s="19">
        <f>+G134/$G$5</f>
        <v>5.2621231979030146E-2</v>
      </c>
      <c r="H135" s="12"/>
      <c r="I135" s="9"/>
    </row>
    <row r="136" spans="1:10" x14ac:dyDescent="0.2">
      <c r="A136" s="8"/>
      <c r="B136" s="8" t="s">
        <v>116</v>
      </c>
      <c r="C136" s="8"/>
      <c r="E136" s="9"/>
      <c r="F136" s="9"/>
      <c r="G136" s="9"/>
      <c r="H136" s="12"/>
      <c r="I136" s="9"/>
    </row>
    <row r="137" spans="1:10" x14ac:dyDescent="0.2">
      <c r="C137" s="10" t="s">
        <v>117</v>
      </c>
      <c r="E137" s="9">
        <f>+'[1]2017-2018'!BB153</f>
        <v>3430</v>
      </c>
      <c r="F137" s="9"/>
      <c r="G137" s="9">
        <f>+[1]Budget!E150</f>
        <v>3800</v>
      </c>
      <c r="H137" s="12"/>
      <c r="I137" s="9">
        <f t="shared" si="5"/>
        <v>370</v>
      </c>
      <c r="J137" s="63">
        <f t="shared" si="6"/>
        <v>0.10787172011661808</v>
      </c>
    </row>
    <row r="138" spans="1:10" x14ac:dyDescent="0.2">
      <c r="C138" s="10" t="s">
        <v>118</v>
      </c>
      <c r="E138" s="9">
        <f>+'[1]2017-2018'!BB154</f>
        <v>621.19000000000005</v>
      </c>
      <c r="F138" s="9"/>
      <c r="G138" s="9">
        <f>+[1]Budget!I151</f>
        <v>1800</v>
      </c>
      <c r="H138" s="12"/>
      <c r="I138" s="9">
        <f t="shared" si="5"/>
        <v>1178.81</v>
      </c>
      <c r="J138" s="63">
        <f t="shared" si="6"/>
        <v>1.8976641607237719</v>
      </c>
    </row>
    <row r="139" spans="1:10" x14ac:dyDescent="0.2">
      <c r="C139" s="10" t="s">
        <v>11</v>
      </c>
      <c r="E139" s="9">
        <f>+'[1]2017-2018'!BB155</f>
        <v>6141.29</v>
      </c>
      <c r="F139" s="9"/>
      <c r="G139" s="9">
        <f>+[1]Budget!I152</f>
        <v>1000</v>
      </c>
      <c r="H139" s="12"/>
      <c r="I139" s="9">
        <f t="shared" si="5"/>
        <v>-5141.29</v>
      </c>
    </row>
    <row r="140" spans="1:10" x14ac:dyDescent="0.2">
      <c r="C140" s="10" t="s">
        <v>119</v>
      </c>
      <c r="E140" s="9">
        <f>+'[1]2017-2018'!BB156</f>
        <v>3002</v>
      </c>
      <c r="F140" s="9"/>
      <c r="G140" s="9">
        <f>+[1]Budget!I154</f>
        <v>3150</v>
      </c>
      <c r="H140" s="12"/>
      <c r="I140" s="9">
        <f t="shared" si="5"/>
        <v>148</v>
      </c>
      <c r="J140" s="63">
        <f t="shared" si="6"/>
        <v>4.9300466355762823E-2</v>
      </c>
    </row>
    <row r="141" spans="1:10" x14ac:dyDescent="0.2">
      <c r="C141" s="10" t="s">
        <v>120</v>
      </c>
      <c r="E141" s="9">
        <v>0</v>
      </c>
      <c r="F141" s="9"/>
      <c r="G141" s="9">
        <f>+[1]Budget!I155</f>
        <v>0</v>
      </c>
      <c r="H141" s="12"/>
      <c r="I141" s="9">
        <f t="shared" si="5"/>
        <v>0</v>
      </c>
    </row>
    <row r="142" spans="1:10" x14ac:dyDescent="0.2">
      <c r="B142" s="8" t="s">
        <v>121</v>
      </c>
      <c r="C142" s="10"/>
      <c r="E142" s="13">
        <f>SUM(E137:E141)</f>
        <v>13194.48</v>
      </c>
      <c r="F142" s="13"/>
      <c r="G142" s="13">
        <f>SUM(G137:G141)</f>
        <v>9750</v>
      </c>
      <c r="H142" s="12"/>
      <c r="I142" s="13">
        <f>SUM(I137:I141)</f>
        <v>-3444.48</v>
      </c>
    </row>
    <row r="143" spans="1:10" x14ac:dyDescent="0.2">
      <c r="A143" s="8"/>
      <c r="C143" s="8"/>
      <c r="E143" s="19"/>
      <c r="F143" s="19"/>
      <c r="G143" s="19">
        <f>+G142/$G$5</f>
        <v>1.5212507021157087E-3</v>
      </c>
      <c r="H143" s="17"/>
      <c r="I143" s="19"/>
      <c r="J143" s="68"/>
    </row>
    <row r="144" spans="1:10" x14ac:dyDescent="0.2">
      <c r="A144" s="8" t="s">
        <v>122</v>
      </c>
      <c r="B144" s="8"/>
      <c r="C144" s="8"/>
      <c r="E144" s="13">
        <f>+E142+E134+E111+E90+E38+E30</f>
        <v>5358044.2300000004</v>
      </c>
      <c r="F144" s="13"/>
      <c r="G144" s="13">
        <f>+G142+G134+G111+G90+G38+G30</f>
        <v>5986773.3790000007</v>
      </c>
      <c r="H144" s="9"/>
      <c r="I144" s="13">
        <f>+I142+I134+I111+I90+I38+I30</f>
        <v>628729.14900000021</v>
      </c>
    </row>
    <row r="145" spans="1:10" x14ac:dyDescent="0.2">
      <c r="A145" s="8"/>
      <c r="B145" s="8"/>
      <c r="C145" s="8"/>
      <c r="E145" s="19"/>
      <c r="F145" s="19"/>
      <c r="G145" s="19">
        <f>+G144/$G$5</f>
        <v>0.9340905852524497</v>
      </c>
      <c r="H145" s="14"/>
      <c r="I145" s="19"/>
      <c r="J145" s="69"/>
    </row>
    <row r="146" spans="1:10" ht="16" thickBot="1" x14ac:dyDescent="0.25">
      <c r="A146" s="8" t="s">
        <v>123</v>
      </c>
      <c r="B146" s="8"/>
      <c r="C146" s="8"/>
      <c r="E146" s="31">
        <f>+E15-E144</f>
        <v>1088327.2199999988</v>
      </c>
      <c r="F146" s="31"/>
      <c r="G146" s="31">
        <f>+G15-G144</f>
        <v>529306.62099999934</v>
      </c>
      <c r="H146" s="9"/>
      <c r="I146" s="31">
        <f>+I15-I144</f>
        <v>-542622.84899999888</v>
      </c>
    </row>
    <row r="147" spans="1:10" ht="16" thickTop="1" x14ac:dyDescent="0.2">
      <c r="E147" s="9">
        <v>0</v>
      </c>
      <c r="F147" s="9"/>
      <c r="G147" s="9"/>
      <c r="H147" s="32"/>
      <c r="I147" s="9"/>
      <c r="J147" s="68"/>
    </row>
    <row r="148" spans="1:10" x14ac:dyDescent="0.2">
      <c r="A148" s="33"/>
      <c r="B148" s="33" t="s">
        <v>124</v>
      </c>
      <c r="C148" s="33"/>
      <c r="E148" s="32">
        <f>+'[1]2017-2018'!BB165</f>
        <v>490030</v>
      </c>
      <c r="F148" s="32"/>
      <c r="G148" s="34">
        <f>+[1]Budget!E166</f>
        <v>600000</v>
      </c>
      <c r="H148" s="32"/>
      <c r="I148" s="9">
        <f t="shared" ref="I148" si="7">+G148-E148</f>
        <v>109970</v>
      </c>
      <c r="J148" s="68"/>
    </row>
    <row r="150" spans="1:10" ht="16" thickBot="1" x14ac:dyDescent="0.25">
      <c r="A150" s="8" t="s">
        <v>125</v>
      </c>
      <c r="B150" s="8"/>
      <c r="C150" s="8"/>
      <c r="E150" s="31">
        <f>+E146-E148</f>
        <v>598297.21999999881</v>
      </c>
      <c r="F150" s="31"/>
      <c r="G150" s="31">
        <f>+G146-G148</f>
        <v>-70693.379000000656</v>
      </c>
      <c r="I150" s="31">
        <f>+I146-I148</f>
        <v>-652592.84899999888</v>
      </c>
    </row>
    <row r="151" spans="1:10" ht="16" thickTop="1" x14ac:dyDescent="0.2"/>
  </sheetData>
  <pageMargins left="0.7" right="0.7" top="0.75" bottom="0.75" header="0.3" footer="0.3"/>
  <pageSetup scale="56" fitToHeight="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Sheet1</vt:lpstr>
      <vt:lpstr>Final Approved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Tish Craig</dc:creator>
  <cp:lastModifiedBy>Andrew Huff</cp:lastModifiedBy>
  <cp:lastPrinted>2018-06-20T15:03:53Z</cp:lastPrinted>
  <dcterms:created xsi:type="dcterms:W3CDTF">2018-05-08T17:32:09Z</dcterms:created>
  <dcterms:modified xsi:type="dcterms:W3CDTF">2018-06-20T15:03:58Z</dcterms:modified>
</cp:coreProperties>
</file>